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пр11!$A$1:$E$63</definedName>
    <definedName name="_xlnm.Print_Area" localSheetId="3">пр14!$A$1:$D$19</definedName>
  </definedNames>
  <calcPr calcId="162913" iterate="1"/>
</workbook>
</file>

<file path=xl/calcChain.xml><?xml version="1.0" encoding="utf-8"?>
<calcChain xmlns="http://schemas.openxmlformats.org/spreadsheetml/2006/main">
  <c r="Q19" i="2" l="1"/>
  <c r="P19" i="2"/>
  <c r="Q60" i="2" l="1"/>
  <c r="Q53" i="2"/>
  <c r="P53" i="2"/>
  <c r="P60" i="2"/>
  <c r="C19" i="1"/>
  <c r="C53" i="1" s="1"/>
  <c r="C60" i="1"/>
  <c r="C15" i="4" l="1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7" i="4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C11" i="1" l="1"/>
  <c r="B18" i="4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<sst xmlns="http://schemas.openxmlformats.org/spreadsheetml/2006/main" count="302" uniqueCount="151">
  <si>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</si>
  <si>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</si>
  <si>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</si>
  <si>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</si>
  <si>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</si>
  <si>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</si>
  <si>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</si>
  <si>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</si>
  <si>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</si>
  <si>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</si>
  <si>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</si>
  <si>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</si>
  <si>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</si>
  <si>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</si>
  <si>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</si>
  <si>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</si>
  <si>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</si>
  <si>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</si>
  <si>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</si>
  <si>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</si>
  <si>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</si>
  <si>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</si>
  <si>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</si>
  <si>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</si>
  <si>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</si>
  <si>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</si>
  <si>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</si>
  <si>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</si>
  <si>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</si>
  <si>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</si>
  <si>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</si>
  <si>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</si>
  <si>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</si>
  <si>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</si>
  <si>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</si>
  <si>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</si>
  <si>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</si>
  <si>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</si>
  <si>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</si>
  <si>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</si>
  <si>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</si>
  <si>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</si>
  <si>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</si>
  <si>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</si>
  <si>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</si>
  <si>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</si>
  <si>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</si>
  <si>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</si>
  <si>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</si>
  <si>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</si>
  <si>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</si>
  <si>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</si>
  <si>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</si>
  <si>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</si>
  <si>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</si>
  <si>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</si>
  <si>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</si>
  <si>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</si>
  <si>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</si>
  <si>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</si>
  <si>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</si>
  <si>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</si>
  <si>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</si>
  <si>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</si>
  <si>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</si>
  <si>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</si>
  <si>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</si>
  <si>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</si>
  <si>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</si>
  <si>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</si>
  <si>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</si>
  <si>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</si>
  <si>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</si>
  <si>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</si>
  <si>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</si>
  <si>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</si>
  <si>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</si>
  <si>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</si>
  <si>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</si>
  <si>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</si>
  <si>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</si>
  <si>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</si>
  <si>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</si>
  <si>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</si>
  <si>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</si>
  <si>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</si>
  <si>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</si>
  <si>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</si>
  <si>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</si>
  <si>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</si>
  <si>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</si>
  <si>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</si>
  <si>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</si>
  <si>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</si>
  <si>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</si>
  <si>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</si>
  <si>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</si>
  <si>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</si>
  <si>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</si>
  <si>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</si>
  <si>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</si>
  <si>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</si>
  <si>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</si>
  <si>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</si>
  <si>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</si>
  <si>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</si>
  <si>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</si>
  <si>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</si>
  <si>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</si>
  <si>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</si>
  <si>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</si>
  <si>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</si>
  <si>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</si>
  <si>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</si>
  <si>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</si>
  <si>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</si>
  <si>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</si>
  <si>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</si>
  <si>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</si>
  <si>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</si>
  <si>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</si>
  <si>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</si>
  <si>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</si>
  <si>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</si>
  <si>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</si>
  <si>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</si>
  <si>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</si>
  <si>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</si>
  <si>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</si>
  <si>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</si>
  <si>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</si>
  <si>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</si>
  <si>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Приложение 14</t>
  </si>
  <si>
    <t>от "__ "______2021 № ____</t>
  </si>
  <si>
    <t>Сумма на 2024 год  (тыс.рублей)</t>
  </si>
  <si>
    <t>Приложение 11</t>
  </si>
  <si>
    <t>Приложение 12</t>
  </si>
  <si>
    <t>Приложение 13</t>
  </si>
  <si>
    <t>2025 год</t>
  </si>
  <si>
    <t>Сумма на 2025 год  (тыс.рублей)</t>
  </si>
  <si>
    <t>2026 год</t>
  </si>
  <si>
    <t>от " __"___  2023 № ____</t>
  </si>
  <si>
    <t>городского округа Мегион Ханты-Мансийского автономного округа – Югры на плановый период 2025 и 2026 годов</t>
  </si>
  <si>
    <t>от "__" _____ 2023 № ______</t>
  </si>
  <si>
    <t>Сумма на 2024 год (тыс.руб)</t>
  </si>
  <si>
    <t>городского округа Мегион Ханты-Мансийского автономного округа – Югры на 2024 год</t>
  </si>
  <si>
    <t>от "__ "______2023 № ____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</si>
  <si>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</si>
  <si>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</si>
  <si>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от " __" ___ 2023 № __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</si>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</sst>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="80" zoomScaleNormal="80" zoomScaleSheetLayoutView="80" workbookViewId="0">
      <selection activeCell="C11" sqref="C11:C60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3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9" t="s">
        <v>135</v>
      </c>
      <c r="D1" s="47" t="s">
        <v>136</v>
      </c>
    </row>
    <row r="2" spans="1:5" s="1" customFormat="1" ht="15.75" x14ac:dyDescent="0.25">
      <c r="C2" s="49" t="s">
        <v>0</v>
      </c>
      <c r="D2" s="47" t="s">
        <v>0</v>
      </c>
    </row>
    <row r="3" spans="1:5" x14ac:dyDescent="0.25">
      <c r="C3" s="50" t="s">
        <v>1</v>
      </c>
      <c r="D3" s="37" t="s">
        <v>1</v>
      </c>
    </row>
    <row r="4" spans="1:5" s="1" customFormat="1" ht="15.75" x14ac:dyDescent="0.25">
      <c r="C4" s="49" t="s">
        <v>149</v>
      </c>
      <c r="D4" s="47" t="s">
        <v>133</v>
      </c>
    </row>
    <row r="6" spans="1:5" x14ac:dyDescent="0.25">
      <c r="A6" s="57" t="s">
        <v>150</v>
      </c>
      <c r="B6" s="57"/>
      <c r="C6" s="57"/>
    </row>
    <row r="7" spans="1:5" ht="54.75" customHeight="1" x14ac:dyDescent="0.25">
      <c r="A7" s="58"/>
      <c r="B7" s="58"/>
      <c r="C7" s="58"/>
    </row>
    <row r="8" spans="1:5" ht="15" customHeight="1" x14ac:dyDescent="0.25">
      <c r="A8" s="59" t="s">
        <v>2</v>
      </c>
      <c r="B8" s="60" t="s">
        <v>3</v>
      </c>
      <c r="C8" s="56" t="s">
        <v>134</v>
      </c>
      <c r="D8" s="56" t="s">
        <v>134</v>
      </c>
      <c r="E8" s="56" t="s">
        <v>134</v>
      </c>
    </row>
    <row r="9" spans="1:5" x14ac:dyDescent="0.25">
      <c r="A9" s="59"/>
      <c r="B9" s="60"/>
      <c r="C9" s="56"/>
      <c r="D9" s="56"/>
      <c r="E9" s="56"/>
    </row>
    <row r="10" spans="1:5" s="8" customFormat="1" x14ac:dyDescent="0.25">
      <c r="A10" s="4">
        <v>1</v>
      </c>
      <c r="B10" s="5">
        <v>2</v>
      </c>
      <c r="C10" s="48" t="s">
        <v>12</v>
      </c>
      <c r="D10" s="55" t="s">
        <v>12</v>
      </c>
      <c r="E10" s="55" t="s">
        <v>120</v>
      </c>
    </row>
    <row r="11" spans="1:5" ht="28.5" x14ac:dyDescent="0.25">
      <c r="A11" s="9" t="s">
        <v>14</v>
      </c>
      <c r="B11" s="10" t="s">
        <v>15</v>
      </c>
      <c r="C11" s="51">
        <f>SUM(C12+C17+C22)</f>
        <v>163245.89999999997</v>
      </c>
      <c r="D11" s="51">
        <f>SUM(D12+D17+D22)</f>
        <v>136817.20000000001</v>
      </c>
      <c r="E11" s="51">
        <f>SUM(E12+E17+E22)</f>
        <v>137107.29999999999</v>
      </c>
    </row>
    <row r="12" spans="1:5" ht="42.75" hidden="1" x14ac:dyDescent="0.25">
      <c r="A12" s="9" t="s">
        <v>16</v>
      </c>
      <c r="B12" s="10" t="s">
        <v>17</v>
      </c>
      <c r="C12" s="51">
        <f>C14</f>
        <v>0</v>
      </c>
      <c r="D12" s="51">
        <f>D14</f>
        <v>0</v>
      </c>
      <c r="E12" s="51">
        <f>E14</f>
        <v>0</v>
      </c>
    </row>
    <row r="13" spans="1:5" ht="45" hidden="1" x14ac:dyDescent="0.25">
      <c r="A13" s="13" t="s">
        <v>18</v>
      </c>
      <c r="B13" s="14" t="s">
        <v>19</v>
      </c>
      <c r="C13" s="14" t="s">
        <v>20</v>
      </c>
      <c r="D13" s="14" t="s">
        <v>20</v>
      </c>
      <c r="E13" s="14" t="s">
        <v>20</v>
      </c>
    </row>
    <row r="14" spans="1:5" ht="45" hidden="1" x14ac:dyDescent="0.25">
      <c r="A14" s="13" t="s">
        <v>21</v>
      </c>
      <c r="B14" s="14" t="s">
        <v>22</v>
      </c>
      <c r="C14" s="52">
        <f>C16</f>
        <v>0</v>
      </c>
      <c r="D14" s="52">
        <f>D16</f>
        <v>0</v>
      </c>
      <c r="E14" s="52">
        <f>E16</f>
        <v>0</v>
      </c>
    </row>
    <row r="15" spans="1:5" ht="45" hidden="1" x14ac:dyDescent="0.25">
      <c r="A15" s="13" t="s">
        <v>23</v>
      </c>
      <c r="B15" s="14" t="s">
        <v>24</v>
      </c>
      <c r="C15" s="52">
        <f>SUM(C16)</f>
        <v>0</v>
      </c>
      <c r="D15" s="52">
        <f>SUM(D16)</f>
        <v>0</v>
      </c>
      <c r="E15" s="52">
        <f>SUM(E16)</f>
        <v>0</v>
      </c>
    </row>
    <row r="16" spans="1:5" ht="45" hidden="1" x14ac:dyDescent="0.25">
      <c r="A16" s="13" t="s">
        <v>25</v>
      </c>
      <c r="B16" s="14" t="s">
        <v>26</v>
      </c>
      <c r="C16" s="52">
        <v>0</v>
      </c>
      <c r="D16" s="52">
        <v>0</v>
      </c>
      <c r="E16" s="52">
        <v>0</v>
      </c>
    </row>
    <row r="17" spans="1:5" ht="28.5" x14ac:dyDescent="0.25">
      <c r="A17" s="9" t="s">
        <v>27</v>
      </c>
      <c r="B17" s="10" t="s">
        <v>28</v>
      </c>
      <c r="C17" s="51">
        <f>SUM(C18+C20)</f>
        <v>235247.59999999998</v>
      </c>
      <c r="D17" s="51">
        <f>SUM(D18+D20)</f>
        <v>150533.20000000001</v>
      </c>
      <c r="E17" s="51">
        <f>SUM(E18+E20)</f>
        <v>140531.29999999999</v>
      </c>
    </row>
    <row r="18" spans="1:5" ht="30" x14ac:dyDescent="0.25">
      <c r="A18" s="13" t="s">
        <v>29</v>
      </c>
      <c r="B18" s="14" t="s">
        <v>30</v>
      </c>
      <c r="C18" s="52">
        <f>SUM(C19)</f>
        <v>235247.59999999998</v>
      </c>
      <c r="D18" s="52">
        <f>SUM(D19)</f>
        <v>150533.20000000001</v>
      </c>
      <c r="E18" s="52">
        <f>SUM(E19)</f>
        <v>140531.29999999999</v>
      </c>
    </row>
    <row r="19" spans="1:5" ht="30" x14ac:dyDescent="0.25">
      <c r="A19" s="13" t="s">
        <v>31</v>
      </c>
      <c r="B19" s="14" t="s">
        <v>130</v>
      </c>
      <c r="C19" s="52">
        <f>163245.9-C26</f>
        <v>235247.59999999998</v>
      </c>
      <c r="D19" s="52">
        <v>150533.20000000001</v>
      </c>
      <c r="E19" s="52">
        <v>140531.29999999999</v>
      </c>
    </row>
    <row r="20" spans="1:5" ht="30" x14ac:dyDescent="0.25">
      <c r="A20" s="13" t="s">
        <v>32</v>
      </c>
      <c r="B20" s="14" t="s">
        <v>33</v>
      </c>
      <c r="C20" s="52">
        <f>SUM(C21)</f>
        <v>0</v>
      </c>
      <c r="D20" s="52">
        <f>SUM(D21)</f>
        <v>0</v>
      </c>
      <c r="E20" s="52">
        <f>SUM(E21)</f>
        <v>0</v>
      </c>
    </row>
    <row r="21" spans="1:5" ht="30" x14ac:dyDescent="0.25">
      <c r="A21" s="13" t="s">
        <v>34</v>
      </c>
      <c r="B21" s="14" t="s">
        <v>131</v>
      </c>
      <c r="C21" s="52">
        <v>0</v>
      </c>
      <c r="D21" s="52"/>
      <c r="E21" s="52"/>
    </row>
    <row r="22" spans="1:5" s="23" customFormat="1" ht="28.5" x14ac:dyDescent="0.25">
      <c r="A22" s="20" t="s">
        <v>35</v>
      </c>
      <c r="B22" s="21" t="s">
        <v>36</v>
      </c>
      <c r="C22" s="51">
        <f>C23+C25</f>
        <v>-72001.7</v>
      </c>
      <c r="D22" s="51">
        <f>D23+D25</f>
        <v>-13716</v>
      </c>
      <c r="E22" s="51">
        <f>E23+E25</f>
        <v>-3424</v>
      </c>
    </row>
    <row r="23" spans="1:5" s="23" customFormat="1" ht="30" hidden="1" x14ac:dyDescent="0.25">
      <c r="A23" s="24" t="s">
        <v>37</v>
      </c>
      <c r="B23" s="25" t="s">
        <v>38</v>
      </c>
      <c r="C23" s="52">
        <f>C24</f>
        <v>0</v>
      </c>
      <c r="D23" s="52">
        <f>D24</f>
        <v>0</v>
      </c>
      <c r="E23" s="52">
        <f>E24</f>
        <v>0</v>
      </c>
    </row>
    <row r="24" spans="1:5" s="23" customFormat="1" ht="30" x14ac:dyDescent="0.25">
      <c r="A24" s="24" t="s">
        <v>39</v>
      </c>
      <c r="B24" s="25" t="s">
        <v>128</v>
      </c>
      <c r="C24" s="52">
        <v>0</v>
      </c>
      <c r="D24" s="52"/>
      <c r="E24" s="52"/>
    </row>
    <row r="25" spans="1:5" s="23" customFormat="1" ht="45" hidden="1" x14ac:dyDescent="0.25">
      <c r="A25" s="24" t="s">
        <v>40</v>
      </c>
      <c r="B25" s="25" t="s">
        <v>41</v>
      </c>
      <c r="C25" s="52">
        <f>SUM(C26)</f>
        <v>-72001.7</v>
      </c>
      <c r="D25" s="52">
        <f>SUM(D26)</f>
        <v>-13716</v>
      </c>
      <c r="E25" s="52">
        <f>SUM(E26)</f>
        <v>-3424</v>
      </c>
    </row>
    <row r="26" spans="1:5" s="23" customFormat="1" ht="45" x14ac:dyDescent="0.25">
      <c r="A26" s="24" t="s">
        <v>42</v>
      </c>
      <c r="B26" s="25" t="s">
        <v>129</v>
      </c>
      <c r="C26" s="52">
        <v>-72001.7</v>
      </c>
      <c r="D26" s="52">
        <v>-13716</v>
      </c>
      <c r="E26" s="52">
        <v>-3424</v>
      </c>
    </row>
    <row r="27" spans="1:5" s="23" customFormat="1" ht="28.5" hidden="1" x14ac:dyDescent="0.25">
      <c r="A27" s="20" t="s">
        <v>43</v>
      </c>
      <c r="B27" s="21" t="s">
        <v>44</v>
      </c>
      <c r="C27" s="51">
        <f>C28+C31+C34</f>
        <v>0</v>
      </c>
      <c r="D27" s="51">
        <f>D28+D31+D34</f>
        <v>0</v>
      </c>
      <c r="E27" s="51">
        <f>E28+E31+E34</f>
        <v>0</v>
      </c>
    </row>
    <row r="28" spans="1:5" s="23" customFormat="1" ht="30" hidden="1" x14ac:dyDescent="0.25">
      <c r="A28" s="24" t="s">
        <v>45</v>
      </c>
      <c r="B28" s="25" t="s">
        <v>46</v>
      </c>
      <c r="C28" s="52">
        <f>C29</f>
        <v>0</v>
      </c>
      <c r="D28" s="52">
        <f t="shared" ref="D28:E29" si="0">D29</f>
        <v>0</v>
      </c>
      <c r="E28" s="52">
        <f t="shared" si="0"/>
        <v>0</v>
      </c>
    </row>
    <row r="29" spans="1:5" s="23" customFormat="1" ht="30" hidden="1" x14ac:dyDescent="0.25">
      <c r="A29" s="24" t="s">
        <v>47</v>
      </c>
      <c r="B29" s="25" t="s">
        <v>48</v>
      </c>
      <c r="C29" s="52">
        <f>C30</f>
        <v>0</v>
      </c>
      <c r="D29" s="52">
        <f t="shared" si="0"/>
        <v>0</v>
      </c>
      <c r="E29" s="52">
        <f t="shared" si="0"/>
        <v>0</v>
      </c>
    </row>
    <row r="30" spans="1:5" s="23" customFormat="1" ht="45" hidden="1" x14ac:dyDescent="0.25">
      <c r="A30" s="24" t="s">
        <v>49</v>
      </c>
      <c r="B30" s="25" t="s">
        <v>50</v>
      </c>
      <c r="C30" s="52">
        <v>0</v>
      </c>
      <c r="D30" s="52">
        <v>0</v>
      </c>
      <c r="E30" s="52">
        <v>0</v>
      </c>
    </row>
    <row r="31" spans="1:5" s="23" customFormat="1" ht="30" hidden="1" x14ac:dyDescent="0.25">
      <c r="A31" s="24" t="s">
        <v>51</v>
      </c>
      <c r="B31" s="25" t="s">
        <v>52</v>
      </c>
      <c r="C31" s="52">
        <f>C32</f>
        <v>0</v>
      </c>
      <c r="D31" s="52">
        <f t="shared" ref="D31:E32" si="1">D32</f>
        <v>0</v>
      </c>
      <c r="E31" s="52">
        <f t="shared" si="1"/>
        <v>0</v>
      </c>
    </row>
    <row r="32" spans="1:5" s="23" customFormat="1" ht="90" hidden="1" x14ac:dyDescent="0.25">
      <c r="A32" s="24" t="s">
        <v>53</v>
      </c>
      <c r="B32" s="25" t="s">
        <v>54</v>
      </c>
      <c r="C32" s="52">
        <f>C33</f>
        <v>0</v>
      </c>
      <c r="D32" s="52">
        <f t="shared" si="1"/>
        <v>0</v>
      </c>
      <c r="E32" s="52">
        <f t="shared" si="1"/>
        <v>0</v>
      </c>
    </row>
    <row r="33" spans="1:5" s="23" customFormat="1" ht="90" hidden="1" x14ac:dyDescent="0.25">
      <c r="A33" s="24" t="s">
        <v>55</v>
      </c>
      <c r="B33" s="25" t="s">
        <v>56</v>
      </c>
      <c r="C33" s="52">
        <v>0</v>
      </c>
      <c r="D33" s="52">
        <v>0</v>
      </c>
      <c r="E33" s="52">
        <v>0</v>
      </c>
    </row>
    <row r="34" spans="1:5" s="23" customFormat="1" ht="30" hidden="1" x14ac:dyDescent="0.25">
      <c r="A34" s="24" t="s">
        <v>57</v>
      </c>
      <c r="B34" s="25" t="s">
        <v>58</v>
      </c>
      <c r="C34" s="52">
        <f>C35+C40</f>
        <v>0</v>
      </c>
      <c r="D34" s="52">
        <f>D35+D40</f>
        <v>0</v>
      </c>
      <c r="E34" s="52">
        <f>E35+E40</f>
        <v>0</v>
      </c>
    </row>
    <row r="35" spans="1:5" s="23" customFormat="1" ht="30" hidden="1" x14ac:dyDescent="0.25">
      <c r="A35" s="24" t="s">
        <v>59</v>
      </c>
      <c r="B35" s="25" t="s">
        <v>60</v>
      </c>
      <c r="C35" s="52">
        <f>C36+C38</f>
        <v>0</v>
      </c>
      <c r="D35" s="52">
        <f>D36+D38</f>
        <v>0</v>
      </c>
      <c r="E35" s="52">
        <f>E36+E38</f>
        <v>0</v>
      </c>
    </row>
    <row r="36" spans="1:5" s="23" customFormat="1" ht="30" hidden="1" x14ac:dyDescent="0.25">
      <c r="A36" s="24" t="s">
        <v>61</v>
      </c>
      <c r="B36" s="25" t="s">
        <v>62</v>
      </c>
      <c r="C36" s="52">
        <f>C37</f>
        <v>0</v>
      </c>
      <c r="D36" s="52">
        <f>D37</f>
        <v>0</v>
      </c>
      <c r="E36" s="52">
        <f>E37</f>
        <v>0</v>
      </c>
    </row>
    <row r="37" spans="1:5" s="23" customFormat="1" ht="45" hidden="1" x14ac:dyDescent="0.25">
      <c r="A37" s="24" t="s">
        <v>63</v>
      </c>
      <c r="B37" s="25" t="s">
        <v>64</v>
      </c>
      <c r="C37" s="52">
        <v>0</v>
      </c>
      <c r="D37" s="52">
        <v>0</v>
      </c>
      <c r="E37" s="52">
        <v>0</v>
      </c>
    </row>
    <row r="38" spans="1:5" s="23" customFormat="1" ht="45" hidden="1" x14ac:dyDescent="0.25">
      <c r="A38" s="24" t="s">
        <v>65</v>
      </c>
      <c r="B38" s="25" t="s">
        <v>66</v>
      </c>
      <c r="C38" s="52">
        <f>C39</f>
        <v>0</v>
      </c>
      <c r="D38" s="52">
        <f>D39</f>
        <v>0</v>
      </c>
      <c r="E38" s="52">
        <f>E39</f>
        <v>0</v>
      </c>
    </row>
    <row r="39" spans="1:5" s="23" customFormat="1" ht="60" hidden="1" x14ac:dyDescent="0.25">
      <c r="A39" s="24" t="s">
        <v>67</v>
      </c>
      <c r="B39" s="25" t="s">
        <v>68</v>
      </c>
      <c r="C39" s="52">
        <v>0</v>
      </c>
      <c r="D39" s="52">
        <v>0</v>
      </c>
      <c r="E39" s="52">
        <v>0</v>
      </c>
    </row>
    <row r="40" spans="1:5" s="23" customFormat="1" ht="30" hidden="1" x14ac:dyDescent="0.25">
      <c r="A40" s="24" t="s">
        <v>69</v>
      </c>
      <c r="B40" s="25" t="s">
        <v>70</v>
      </c>
      <c r="C40" s="52">
        <f>C41</f>
        <v>0</v>
      </c>
      <c r="D40" s="52">
        <f t="shared" ref="D40:E41" si="2">D41</f>
        <v>0</v>
      </c>
      <c r="E40" s="52">
        <f t="shared" si="2"/>
        <v>0</v>
      </c>
    </row>
    <row r="41" spans="1:5" s="23" customFormat="1" ht="30" hidden="1" x14ac:dyDescent="0.25">
      <c r="A41" s="24" t="s">
        <v>71</v>
      </c>
      <c r="B41" s="25" t="s">
        <v>72</v>
      </c>
      <c r="C41" s="52">
        <f>C42</f>
        <v>0</v>
      </c>
      <c r="D41" s="52">
        <f t="shared" si="2"/>
        <v>0</v>
      </c>
      <c r="E41" s="52">
        <f t="shared" si="2"/>
        <v>0</v>
      </c>
    </row>
    <row r="42" spans="1:5" s="23" customFormat="1" ht="45" hidden="1" x14ac:dyDescent="0.25">
      <c r="A42" s="24" t="s">
        <v>73</v>
      </c>
      <c r="B42" s="25" t="s">
        <v>74</v>
      </c>
      <c r="C42" s="52">
        <v>0</v>
      </c>
      <c r="D42" s="52">
        <v>0</v>
      </c>
      <c r="E42" s="52">
        <v>0</v>
      </c>
    </row>
    <row r="43" spans="1:5" s="23" customFormat="1" ht="30" hidden="1" x14ac:dyDescent="0.25">
      <c r="A43" s="24" t="s">
        <v>75</v>
      </c>
      <c r="B43" s="25" t="s">
        <v>76</v>
      </c>
      <c r="C43" s="52">
        <v>0</v>
      </c>
      <c r="D43" s="52">
        <v>0</v>
      </c>
      <c r="E43" s="52">
        <v>0</v>
      </c>
    </row>
    <row r="44" spans="1:5" s="23" customFormat="1" ht="30" hidden="1" x14ac:dyDescent="0.25">
      <c r="A44" s="24" t="s">
        <v>77</v>
      </c>
      <c r="B44" s="25" t="s">
        <v>78</v>
      </c>
      <c r="C44" s="52">
        <v>0</v>
      </c>
      <c r="D44" s="52">
        <v>0</v>
      </c>
      <c r="E44" s="52">
        <v>0</v>
      </c>
    </row>
    <row r="45" spans="1:5" s="23" customFormat="1" ht="30" hidden="1" x14ac:dyDescent="0.25">
      <c r="A45" s="24" t="s">
        <v>79</v>
      </c>
      <c r="B45" s="25" t="s">
        <v>80</v>
      </c>
      <c r="C45" s="52">
        <v>0</v>
      </c>
      <c r="D45" s="52">
        <v>0</v>
      </c>
      <c r="E45" s="52">
        <v>0</v>
      </c>
    </row>
    <row r="46" spans="1:5" s="23" customFormat="1" ht="28.5" x14ac:dyDescent="0.25">
      <c r="A46" s="20" t="s">
        <v>81</v>
      </c>
      <c r="B46" s="21" t="s">
        <v>82</v>
      </c>
      <c r="C46" s="51">
        <f>SUM(C47+C54)</f>
        <v>9.3132257461547852E-10</v>
      </c>
      <c r="D46" s="51">
        <f>SUM(D47+D54)</f>
        <v>-9.3132257461547852E-10</v>
      </c>
      <c r="E46" s="51">
        <f>SUM(E47+E54)</f>
        <v>0</v>
      </c>
    </row>
    <row r="47" spans="1:5" s="23" customFormat="1" hidden="1" x14ac:dyDescent="0.25">
      <c r="A47" s="24" t="s">
        <v>83</v>
      </c>
      <c r="B47" s="25" t="s">
        <v>84</v>
      </c>
      <c r="C47" s="52">
        <f>C51+C48</f>
        <v>-5774475.5999999996</v>
      </c>
      <c r="D47" s="52">
        <f>D51+D48</f>
        <v>-4794753.1000000006</v>
      </c>
      <c r="E47" s="52">
        <f>E51+E48</f>
        <v>-4638236.5999999996</v>
      </c>
    </row>
    <row r="48" spans="1:5" s="23" customFormat="1" hidden="1" x14ac:dyDescent="0.25">
      <c r="A48" s="24" t="s">
        <v>85</v>
      </c>
      <c r="B48" s="25" t="s">
        <v>86</v>
      </c>
      <c r="C48" s="52">
        <f>C49</f>
        <v>0</v>
      </c>
      <c r="D48" s="52">
        <f t="shared" ref="D48:E49" si="3">D49</f>
        <v>0</v>
      </c>
      <c r="E48" s="52">
        <f t="shared" si="3"/>
        <v>0</v>
      </c>
    </row>
    <row r="49" spans="1:5" s="23" customFormat="1" ht="30" hidden="1" x14ac:dyDescent="0.25">
      <c r="A49" s="24" t="s">
        <v>87</v>
      </c>
      <c r="B49" s="25" t="s">
        <v>88</v>
      </c>
      <c r="C49" s="52">
        <f>C50</f>
        <v>0</v>
      </c>
      <c r="D49" s="52">
        <f t="shared" si="3"/>
        <v>0</v>
      </c>
      <c r="E49" s="52">
        <f t="shared" si="3"/>
        <v>0</v>
      </c>
    </row>
    <row r="50" spans="1:5" s="23" customFormat="1" ht="30" hidden="1" x14ac:dyDescent="0.25">
      <c r="A50" s="24" t="s">
        <v>89</v>
      </c>
      <c r="B50" s="25" t="s">
        <v>90</v>
      </c>
      <c r="C50" s="52"/>
      <c r="D50" s="52">
        <v>0</v>
      </c>
      <c r="E50" s="52">
        <v>0</v>
      </c>
    </row>
    <row r="51" spans="1:5" s="23" customFormat="1" hidden="1" x14ac:dyDescent="0.25">
      <c r="A51" s="24" t="s">
        <v>91</v>
      </c>
      <c r="B51" s="25" t="s">
        <v>121</v>
      </c>
      <c r="C51" s="52">
        <f>C52</f>
        <v>-5774475.5999999996</v>
      </c>
      <c r="D51" s="52">
        <f t="shared" ref="D51:E52" si="4">D52</f>
        <v>-4794753.1000000006</v>
      </c>
      <c r="E51" s="52">
        <f t="shared" si="4"/>
        <v>-4638236.5999999996</v>
      </c>
    </row>
    <row r="52" spans="1:5" s="23" customFormat="1" hidden="1" x14ac:dyDescent="0.25">
      <c r="A52" s="24" t="s">
        <v>92</v>
      </c>
      <c r="B52" s="25" t="s">
        <v>122</v>
      </c>
      <c r="C52" s="52">
        <f>C53</f>
        <v>-5774475.5999999996</v>
      </c>
      <c r="D52" s="52">
        <f t="shared" si="4"/>
        <v>-4794753.1000000006</v>
      </c>
      <c r="E52" s="52">
        <f t="shared" si="4"/>
        <v>-4638236.5999999996</v>
      </c>
    </row>
    <row r="53" spans="1:5" s="23" customFormat="1" ht="30" x14ac:dyDescent="0.25">
      <c r="A53" s="24" t="s">
        <v>93</v>
      </c>
      <c r="B53" s="25" t="s">
        <v>123</v>
      </c>
      <c r="C53" s="52">
        <f>-5539228-C24-C19</f>
        <v>-5774475.5999999996</v>
      </c>
      <c r="D53" s="52">
        <f>-4644219.9-D24-D19</f>
        <v>-4794753.1000000006</v>
      </c>
      <c r="E53" s="52">
        <f>-4497705.3-E24-E19</f>
        <v>-4638236.5999999996</v>
      </c>
    </row>
    <row r="54" spans="1:5" s="23" customFormat="1" hidden="1" x14ac:dyDescent="0.25">
      <c r="A54" s="24" t="s">
        <v>94</v>
      </c>
      <c r="B54" s="25" t="s">
        <v>95</v>
      </c>
      <c r="C54" s="52">
        <f>C55+C58</f>
        <v>5774475.6000000006</v>
      </c>
      <c r="D54" s="52">
        <f>D55+D58</f>
        <v>4794753.0999999996</v>
      </c>
      <c r="E54" s="52">
        <f>E55+E58</f>
        <v>4638236.5999999996</v>
      </c>
    </row>
    <row r="55" spans="1:5" s="23" customFormat="1" hidden="1" x14ac:dyDescent="0.25">
      <c r="A55" s="24" t="s">
        <v>96</v>
      </c>
      <c r="B55" s="25" t="s">
        <v>97</v>
      </c>
      <c r="C55" s="52">
        <f>C56</f>
        <v>0</v>
      </c>
      <c r="D55" s="52">
        <f t="shared" ref="D55:E56" si="5">D56</f>
        <v>0</v>
      </c>
      <c r="E55" s="52">
        <f t="shared" si="5"/>
        <v>0</v>
      </c>
    </row>
    <row r="56" spans="1:5" s="23" customFormat="1" hidden="1" x14ac:dyDescent="0.25">
      <c r="A56" s="24" t="s">
        <v>98</v>
      </c>
      <c r="B56" s="25" t="s">
        <v>99</v>
      </c>
      <c r="C56" s="52">
        <f>C57</f>
        <v>0</v>
      </c>
      <c r="D56" s="52">
        <f t="shared" si="5"/>
        <v>0</v>
      </c>
      <c r="E56" s="52">
        <f t="shared" si="5"/>
        <v>0</v>
      </c>
    </row>
    <row r="57" spans="1:5" s="23" customFormat="1" ht="30" hidden="1" x14ac:dyDescent="0.25">
      <c r="A57" s="24" t="s">
        <v>100</v>
      </c>
      <c r="B57" s="25" t="s">
        <v>101</v>
      </c>
      <c r="C57" s="52">
        <v>0</v>
      </c>
      <c r="D57" s="52"/>
      <c r="E57" s="52"/>
    </row>
    <row r="58" spans="1:5" s="23" customFormat="1" hidden="1" x14ac:dyDescent="0.25">
      <c r="A58" s="24" t="s">
        <v>102</v>
      </c>
      <c r="B58" s="25" t="s">
        <v>103</v>
      </c>
      <c r="C58" s="52">
        <f>C59-C61</f>
        <v>5774475.6000000006</v>
      </c>
      <c r="D58" s="52">
        <f>SUM(D60+D62)</f>
        <v>4794753.0999999996</v>
      </c>
      <c r="E58" s="52">
        <f>E59-E61</f>
        <v>4638236.5999999996</v>
      </c>
    </row>
    <row r="59" spans="1:5" s="23" customFormat="1" hidden="1" x14ac:dyDescent="0.25">
      <c r="A59" s="24" t="s">
        <v>104</v>
      </c>
      <c r="B59" s="25" t="s">
        <v>124</v>
      </c>
      <c r="C59" s="52">
        <f>SUM(C60)</f>
        <v>5774475.6000000006</v>
      </c>
      <c r="D59" s="52">
        <f>SUM(D60)</f>
        <v>4794753.0999999996</v>
      </c>
      <c r="E59" s="52">
        <f>SUM(E60)</f>
        <v>4638236.5999999996</v>
      </c>
    </row>
    <row r="60" spans="1:5" s="23" customFormat="1" ht="30" x14ac:dyDescent="0.25">
      <c r="A60" s="24" t="s">
        <v>105</v>
      </c>
      <c r="B60" s="25" t="s">
        <v>125</v>
      </c>
      <c r="C60" s="52">
        <f>5702473.9-C21-C26</f>
        <v>5774475.6000000006</v>
      </c>
      <c r="D60" s="52">
        <f>4781037.1-D21-D26</f>
        <v>4794753.0999999996</v>
      </c>
      <c r="E60" s="52">
        <f>4634812.6-E21-E26</f>
        <v>4638236.5999999996</v>
      </c>
    </row>
    <row r="61" spans="1:5" s="23" customFormat="1" hidden="1" x14ac:dyDescent="0.25">
      <c r="A61" s="24" t="s">
        <v>102</v>
      </c>
      <c r="B61" s="25" t="s">
        <v>126</v>
      </c>
      <c r="C61" s="52">
        <f>SUM(C62)</f>
        <v>0</v>
      </c>
      <c r="D61" s="52">
        <f>SUM(D62)</f>
        <v>0</v>
      </c>
      <c r="E61" s="52">
        <f>SUM(E62)</f>
        <v>0</v>
      </c>
    </row>
    <row r="62" spans="1:5" s="23" customFormat="1" ht="30" hidden="1" x14ac:dyDescent="0.25">
      <c r="A62" s="24" t="s">
        <v>106</v>
      </c>
      <c r="B62" s="25" t="s">
        <v>127</v>
      </c>
      <c r="C62" s="52">
        <v>0</v>
      </c>
      <c r="D62" s="52"/>
      <c r="E62" s="52">
        <v>0</v>
      </c>
    </row>
    <row r="63" spans="1:5" hidden="1" x14ac:dyDescent="0.25">
      <c r="A63" s="9" t="s">
        <v>107</v>
      </c>
      <c r="B63" s="10" t="s">
        <v>108</v>
      </c>
      <c r="C63" s="51">
        <f>C11+C46</f>
        <v>163245.9000000009</v>
      </c>
      <c r="D63" s="51">
        <f>D11+D46</f>
        <v>136817.19999999908</v>
      </c>
      <c r="E63" s="51">
        <f>E11+E46</f>
        <v>137107.29999999999</v>
      </c>
    </row>
    <row r="69" spans="1:1" x14ac:dyDescent="0.25">
      <c r="A69" s="31"/>
    </row>
    <row r="70" spans="1:1" x14ac:dyDescent="0.25">
      <c r="A70" s="31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A4" workbookViewId="0">
      <selection activeCell="P11" sqref="P11:Q63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136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47" t="s">
        <v>146</v>
      </c>
      <c r="R4" s="39"/>
      <c r="S4" s="39"/>
      <c r="T4" s="39"/>
    </row>
    <row r="6" spans="1:20" ht="15" customHeight="1" x14ac:dyDescent="0.25">
      <c r="A6" s="57" t="s">
        <v>148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0" ht="54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18.75" customHeight="1" x14ac:dyDescent="0.25">
      <c r="A8" s="59" t="s">
        <v>2</v>
      </c>
      <c r="B8" s="60" t="s">
        <v>3</v>
      </c>
      <c r="C8" s="56" t="s">
        <v>4</v>
      </c>
      <c r="D8" s="61" t="s">
        <v>5</v>
      </c>
      <c r="E8" s="56"/>
      <c r="F8" s="61" t="s">
        <v>6</v>
      </c>
      <c r="G8" s="56"/>
      <c r="H8" s="61" t="s">
        <v>7</v>
      </c>
      <c r="I8" s="56"/>
      <c r="J8" s="61" t="s">
        <v>8</v>
      </c>
      <c r="K8" s="56"/>
      <c r="L8" s="61" t="s">
        <v>9</v>
      </c>
      <c r="M8" s="56"/>
      <c r="N8" s="61" t="s">
        <v>10</v>
      </c>
      <c r="O8" s="56" t="s">
        <v>11</v>
      </c>
      <c r="P8" s="56" t="s">
        <v>139</v>
      </c>
      <c r="Q8" s="56" t="s">
        <v>147</v>
      </c>
      <c r="R8" s="63" t="s">
        <v>117</v>
      </c>
      <c r="S8" s="63" t="s">
        <v>118</v>
      </c>
      <c r="T8" s="63" t="s">
        <v>119</v>
      </c>
    </row>
    <row r="9" spans="1:20" x14ac:dyDescent="0.25">
      <c r="A9" s="59"/>
      <c r="B9" s="60"/>
      <c r="C9" s="56"/>
      <c r="D9" s="62"/>
      <c r="E9" s="56"/>
      <c r="F9" s="62"/>
      <c r="G9" s="56"/>
      <c r="H9" s="62"/>
      <c r="I9" s="56"/>
      <c r="J9" s="62"/>
      <c r="K9" s="56"/>
      <c r="L9" s="62"/>
      <c r="M9" s="56"/>
      <c r="N9" s="62"/>
      <c r="O9" s="56"/>
      <c r="P9" s="56"/>
      <c r="Q9" s="56"/>
      <c r="R9" s="63"/>
      <c r="S9" s="63"/>
      <c r="T9" s="63"/>
    </row>
    <row r="10" spans="1:20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120</v>
      </c>
      <c r="R10" s="41" t="s">
        <v>12</v>
      </c>
      <c r="S10" s="41" t="s">
        <v>12</v>
      </c>
      <c r="T10" s="41" t="s">
        <v>12</v>
      </c>
    </row>
    <row r="11" spans="1:20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165141.70000000001</v>
      </c>
      <c r="Q11" s="51">
        <f>SUM(Q12+Q17+Q22)</f>
        <v>168799.8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  <c r="R13" s="43" t="s">
        <v>20</v>
      </c>
      <c r="S13" s="43" t="s">
        <v>20</v>
      </c>
      <c r="T13" s="43" t="s">
        <v>20</v>
      </c>
    </row>
    <row r="14" spans="1:20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221994.30000000002</v>
      </c>
      <c r="Q17" s="51">
        <f>SUM(Q18+Q20)</f>
        <v>168799.8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385240.2</v>
      </c>
      <c r="Q18" s="52">
        <f>SUM(Q19)</f>
        <v>333941.5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31</v>
      </c>
      <c r="B19" s="14" t="s">
        <v>130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f>165141.7-P26-P21</f>
        <v>385240.2</v>
      </c>
      <c r="Q19" s="52">
        <f>168799.8-Q21</f>
        <v>333941.5</v>
      </c>
      <c r="R19" s="45">
        <v>197224.6</v>
      </c>
      <c r="S19" s="45">
        <v>194893.6</v>
      </c>
      <c r="T19" s="45">
        <v>198967.1</v>
      </c>
    </row>
    <row r="20" spans="1:20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-163245.9</v>
      </c>
      <c r="Q20" s="52">
        <f>SUM(Q21)</f>
        <v>-165141.70000000001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34</v>
      </c>
      <c r="B21" s="14" t="s">
        <v>131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v>-163245.9</v>
      </c>
      <c r="Q21" s="52">
        <v>-165141.70000000001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-56852.6</v>
      </c>
      <c r="Q22" s="51">
        <f>Q23+Q25</f>
        <v>0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39</v>
      </c>
      <c r="B24" s="25" t="s">
        <v>128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>
        <v>0</v>
      </c>
      <c r="Q24" s="52">
        <v>0</v>
      </c>
      <c r="R24" s="45"/>
      <c r="S24" s="45"/>
      <c r="T24" s="45"/>
    </row>
    <row r="25" spans="1:20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-56852.6</v>
      </c>
      <c r="Q25" s="52">
        <f>SUM(Q26)</f>
        <v>0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42</v>
      </c>
      <c r="B26" s="25" t="s">
        <v>129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>
        <v>-56852.6</v>
      </c>
      <c r="Q26" s="52">
        <v>0</v>
      </c>
      <c r="R26" s="45"/>
      <c r="S26" s="45"/>
      <c r="T26" s="45"/>
    </row>
    <row r="27" spans="1:20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Q29" si="30">P29</f>
        <v>0</v>
      </c>
      <c r="Q28" s="52">
        <f t="shared" si="30"/>
        <v>0</v>
      </c>
      <c r="R28" s="45">
        <f t="shared" ref="R28:T29" si="31">R29</f>
        <v>0</v>
      </c>
      <c r="S28" s="45">
        <f t="shared" si="31"/>
        <v>0</v>
      </c>
      <c r="T28" s="45">
        <f t="shared" si="31"/>
        <v>0</v>
      </c>
    </row>
    <row r="29" spans="1:20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1"/>
        <v>0</v>
      </c>
      <c r="S29" s="45">
        <f t="shared" si="31"/>
        <v>0</v>
      </c>
      <c r="T29" s="45">
        <f t="shared" si="31"/>
        <v>0</v>
      </c>
    </row>
    <row r="30" spans="1:20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Q32" si="32">P32</f>
        <v>0</v>
      </c>
      <c r="Q31" s="52">
        <f t="shared" si="32"/>
        <v>0</v>
      </c>
      <c r="R31" s="45">
        <f t="shared" ref="R31:T32" si="33">R32</f>
        <v>0</v>
      </c>
      <c r="S31" s="45">
        <f t="shared" si="33"/>
        <v>0</v>
      </c>
      <c r="T31" s="45">
        <f t="shared" si="33"/>
        <v>0</v>
      </c>
    </row>
    <row r="32" spans="1:20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2"/>
        <v>0</v>
      </c>
      <c r="Q32" s="52">
        <f t="shared" si="32"/>
        <v>0</v>
      </c>
      <c r="R32" s="45">
        <f t="shared" si="33"/>
        <v>0</v>
      </c>
      <c r="S32" s="45">
        <f t="shared" si="33"/>
        <v>0</v>
      </c>
      <c r="T32" s="45">
        <f t="shared" si="33"/>
        <v>0</v>
      </c>
    </row>
    <row r="33" spans="1:20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Q41" si="34">P41</f>
        <v>0</v>
      </c>
      <c r="Q40" s="52">
        <f t="shared" si="34"/>
        <v>0</v>
      </c>
      <c r="R40" s="45">
        <f t="shared" ref="R40:T41" si="35">R41</f>
        <v>0</v>
      </c>
      <c r="S40" s="45">
        <f t="shared" si="35"/>
        <v>0</v>
      </c>
      <c r="T40" s="45">
        <f t="shared" si="35"/>
        <v>0</v>
      </c>
    </row>
    <row r="41" spans="1:20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4"/>
        <v>0</v>
      </c>
      <c r="Q41" s="52">
        <f t="shared" si="34"/>
        <v>0</v>
      </c>
      <c r="R41" s="45">
        <f t="shared" si="35"/>
        <v>0</v>
      </c>
      <c r="S41" s="45">
        <f t="shared" si="35"/>
        <v>0</v>
      </c>
      <c r="T41" s="45">
        <f t="shared" si="35"/>
        <v>0</v>
      </c>
    </row>
    <row r="42" spans="1:20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6">SUM(D47+D54)</f>
        <v>0</v>
      </c>
      <c r="E46" s="12">
        <f t="shared" si="1"/>
        <v>0</v>
      </c>
      <c r="F46" s="22">
        <f t="shared" ref="F46" si="37">SUM(F47+F54)</f>
        <v>0</v>
      </c>
      <c r="G46" s="12">
        <f t="shared" si="7"/>
        <v>0</v>
      </c>
      <c r="H46" s="22">
        <f t="shared" ref="H46:J46" si="38">SUM(H47+H54)</f>
        <v>0</v>
      </c>
      <c r="I46" s="12">
        <f t="shared" si="9"/>
        <v>0</v>
      </c>
      <c r="J46" s="22">
        <f t="shared" si="38"/>
        <v>0</v>
      </c>
      <c r="K46" s="12">
        <f t="shared" si="10"/>
        <v>0</v>
      </c>
      <c r="L46" s="22">
        <f t="shared" ref="L46:N46" si="39">SUM(L47+L54)</f>
        <v>0</v>
      </c>
      <c r="M46" s="12">
        <f t="shared" si="12"/>
        <v>0</v>
      </c>
      <c r="N46" s="22">
        <f t="shared" si="39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0">D51+D48</f>
        <v>0</v>
      </c>
      <c r="E47" s="12">
        <f t="shared" si="1"/>
        <v>-3379739.2</v>
      </c>
      <c r="F47" s="26">
        <f t="shared" ref="F47" si="41">F51+F48</f>
        <v>0</v>
      </c>
      <c r="G47" s="12">
        <f t="shared" si="7"/>
        <v>-3379739.2</v>
      </c>
      <c r="H47" s="26">
        <f t="shared" ref="H47:J47" si="42">H51+H48</f>
        <v>0</v>
      </c>
      <c r="I47" s="12">
        <f t="shared" si="9"/>
        <v>-3379739.2</v>
      </c>
      <c r="J47" s="26">
        <f t="shared" si="42"/>
        <v>0</v>
      </c>
      <c r="K47" s="12">
        <f t="shared" si="10"/>
        <v>-3379739.2</v>
      </c>
      <c r="L47" s="26">
        <f t="shared" ref="L47:N47" si="43">L51+L48</f>
        <v>0</v>
      </c>
      <c r="M47" s="12">
        <f t="shared" si="12"/>
        <v>-3379739.2</v>
      </c>
      <c r="N47" s="26">
        <f t="shared" si="43"/>
        <v>0</v>
      </c>
      <c r="O47" s="12">
        <f t="shared" si="13"/>
        <v>-3379739.2</v>
      </c>
      <c r="P47" s="52">
        <f>P51+P48</f>
        <v>-5599540.4000000004</v>
      </c>
      <c r="Q47" s="52">
        <f>Q51+Q48</f>
        <v>-5504921.2999999998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4">D49</f>
        <v>0</v>
      </c>
      <c r="E48" s="12">
        <f t="shared" si="1"/>
        <v>0</v>
      </c>
      <c r="F48" s="26">
        <f t="shared" si="44"/>
        <v>0</v>
      </c>
      <c r="G48" s="12">
        <f t="shared" si="7"/>
        <v>0</v>
      </c>
      <c r="H48" s="26">
        <f t="shared" si="44"/>
        <v>0</v>
      </c>
      <c r="I48" s="12">
        <f t="shared" si="9"/>
        <v>0</v>
      </c>
      <c r="J48" s="26">
        <f t="shared" si="44"/>
        <v>0</v>
      </c>
      <c r="K48" s="12">
        <f t="shared" si="10"/>
        <v>0</v>
      </c>
      <c r="L48" s="26">
        <f t="shared" si="44"/>
        <v>0</v>
      </c>
      <c r="M48" s="12">
        <f t="shared" si="12"/>
        <v>0</v>
      </c>
      <c r="N48" s="26">
        <f t="shared" si="44"/>
        <v>0</v>
      </c>
      <c r="O48" s="12">
        <f t="shared" si="13"/>
        <v>0</v>
      </c>
      <c r="P48" s="52">
        <f t="shared" ref="P48:Q49" si="45">P49</f>
        <v>0</v>
      </c>
      <c r="Q48" s="52">
        <f t="shared" si="45"/>
        <v>0</v>
      </c>
      <c r="R48" s="45">
        <f t="shared" ref="R48:T49" si="46">R49</f>
        <v>0</v>
      </c>
      <c r="S48" s="45">
        <f t="shared" si="46"/>
        <v>0</v>
      </c>
      <c r="T48" s="45">
        <f t="shared" si="46"/>
        <v>0</v>
      </c>
    </row>
    <row r="49" spans="1:20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4"/>
        <v>0</v>
      </c>
      <c r="E49" s="12">
        <f t="shared" si="1"/>
        <v>0</v>
      </c>
      <c r="F49" s="26">
        <f t="shared" si="44"/>
        <v>0</v>
      </c>
      <c r="G49" s="12">
        <f t="shared" si="7"/>
        <v>0</v>
      </c>
      <c r="H49" s="26">
        <f t="shared" si="44"/>
        <v>0</v>
      </c>
      <c r="I49" s="12">
        <f t="shared" si="9"/>
        <v>0</v>
      </c>
      <c r="J49" s="26">
        <f t="shared" si="44"/>
        <v>0</v>
      </c>
      <c r="K49" s="12">
        <f t="shared" si="10"/>
        <v>0</v>
      </c>
      <c r="L49" s="26">
        <f t="shared" si="44"/>
        <v>0</v>
      </c>
      <c r="M49" s="12">
        <f t="shared" si="12"/>
        <v>0</v>
      </c>
      <c r="N49" s="26">
        <f t="shared" si="44"/>
        <v>0</v>
      </c>
      <c r="O49" s="12">
        <f t="shared" si="13"/>
        <v>0</v>
      </c>
      <c r="P49" s="52">
        <f t="shared" si="45"/>
        <v>0</v>
      </c>
      <c r="Q49" s="52">
        <f t="shared" si="45"/>
        <v>0</v>
      </c>
      <c r="R49" s="45">
        <f t="shared" si="46"/>
        <v>0</v>
      </c>
      <c r="S49" s="45">
        <f t="shared" si="46"/>
        <v>0</v>
      </c>
      <c r="T49" s="45">
        <f t="shared" si="46"/>
        <v>0</v>
      </c>
    </row>
    <row r="50" spans="1:20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hidden="1" x14ac:dyDescent="0.25">
      <c r="A51" s="24" t="s">
        <v>91</v>
      </c>
      <c r="B51" s="25" t="s">
        <v>121</v>
      </c>
      <c r="C51" s="26">
        <f>C52</f>
        <v>-3379739.2</v>
      </c>
      <c r="D51" s="30">
        <f t="shared" ref="D51:N52" si="47">D52</f>
        <v>0</v>
      </c>
      <c r="E51" s="12">
        <f t="shared" si="1"/>
        <v>-3379739.2</v>
      </c>
      <c r="F51" s="30">
        <f t="shared" si="47"/>
        <v>0</v>
      </c>
      <c r="G51" s="12">
        <f t="shared" si="7"/>
        <v>-3379739.2</v>
      </c>
      <c r="H51" s="30">
        <f t="shared" si="47"/>
        <v>0</v>
      </c>
      <c r="I51" s="12">
        <f t="shared" si="9"/>
        <v>-3379739.2</v>
      </c>
      <c r="J51" s="30">
        <f t="shared" si="47"/>
        <v>0</v>
      </c>
      <c r="K51" s="12">
        <f t="shared" si="10"/>
        <v>-3379739.2</v>
      </c>
      <c r="L51" s="26">
        <f t="shared" si="47"/>
        <v>0</v>
      </c>
      <c r="M51" s="12">
        <f t="shared" si="12"/>
        <v>-3379739.2</v>
      </c>
      <c r="N51" s="26">
        <f t="shared" si="47"/>
        <v>0</v>
      </c>
      <c r="O51" s="12">
        <f t="shared" si="13"/>
        <v>-3379739.2</v>
      </c>
      <c r="P51" s="52">
        <f t="shared" ref="P51:Q52" si="48">P52</f>
        <v>-5599540.4000000004</v>
      </c>
      <c r="Q51" s="52">
        <f t="shared" si="48"/>
        <v>-5504921.2999999998</v>
      </c>
      <c r="R51" s="45">
        <f t="shared" ref="R51:T52" si="49">R52</f>
        <v>-3701938.7</v>
      </c>
      <c r="S51" s="45">
        <f t="shared" si="49"/>
        <v>-3726407.6</v>
      </c>
      <c r="T51" s="45">
        <f t="shared" si="49"/>
        <v>-3757993.7</v>
      </c>
    </row>
    <row r="52" spans="1:20" s="23" customFormat="1" hidden="1" x14ac:dyDescent="0.25">
      <c r="A52" s="24" t="s">
        <v>92</v>
      </c>
      <c r="B52" s="25" t="s">
        <v>122</v>
      </c>
      <c r="C52" s="26">
        <f>C53</f>
        <v>-3379739.2</v>
      </c>
      <c r="D52" s="30">
        <f t="shared" si="47"/>
        <v>0</v>
      </c>
      <c r="E52" s="12">
        <f t="shared" si="1"/>
        <v>-3379739.2</v>
      </c>
      <c r="F52" s="30">
        <f t="shared" si="47"/>
        <v>0</v>
      </c>
      <c r="G52" s="12">
        <f t="shared" si="7"/>
        <v>-3379739.2</v>
      </c>
      <c r="H52" s="30">
        <f t="shared" si="47"/>
        <v>0</v>
      </c>
      <c r="I52" s="12">
        <f t="shared" si="9"/>
        <v>-3379739.2</v>
      </c>
      <c r="J52" s="30">
        <f t="shared" si="47"/>
        <v>0</v>
      </c>
      <c r="K52" s="12">
        <f t="shared" si="10"/>
        <v>-3379739.2</v>
      </c>
      <c r="L52" s="26">
        <f t="shared" si="47"/>
        <v>0</v>
      </c>
      <c r="M52" s="12">
        <f t="shared" si="12"/>
        <v>-3379739.2</v>
      </c>
      <c r="N52" s="26">
        <f t="shared" si="47"/>
        <v>0</v>
      </c>
      <c r="O52" s="12">
        <f t="shared" si="13"/>
        <v>-3379739.2</v>
      </c>
      <c r="P52" s="52">
        <f t="shared" si="48"/>
        <v>-5599540.4000000004</v>
      </c>
      <c r="Q52" s="52">
        <f t="shared" si="48"/>
        <v>-5504921.2999999998</v>
      </c>
      <c r="R52" s="45">
        <f t="shared" si="49"/>
        <v>-3701938.7</v>
      </c>
      <c r="S52" s="45">
        <f t="shared" si="49"/>
        <v>-3726407.6</v>
      </c>
      <c r="T52" s="45">
        <f t="shared" si="49"/>
        <v>-3757993.7</v>
      </c>
    </row>
    <row r="53" spans="1:20" s="23" customFormat="1" ht="30" x14ac:dyDescent="0.25">
      <c r="A53" s="24" t="s">
        <v>93</v>
      </c>
      <c r="B53" s="25" t="s">
        <v>123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-5214300.2-P24-P19</f>
        <v>-5599540.4000000004</v>
      </c>
      <c r="Q53" s="52">
        <f>-5170979.8-Q24-Q19</f>
        <v>-5504921.2999999998</v>
      </c>
      <c r="R53" s="45">
        <v>-3701938.7</v>
      </c>
      <c r="S53" s="45">
        <v>-3726407.6</v>
      </c>
      <c r="T53" s="45">
        <v>-3757993.7</v>
      </c>
    </row>
    <row r="54" spans="1:20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5599540.4000000004</v>
      </c>
      <c r="Q54" s="52">
        <f>Q55+Q58</f>
        <v>5504921.2999999998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0">D56</f>
        <v>0</v>
      </c>
      <c r="E55" s="12">
        <f t="shared" si="1"/>
        <v>0</v>
      </c>
      <c r="F55" s="30">
        <f t="shared" si="50"/>
        <v>0</v>
      </c>
      <c r="G55" s="12">
        <f t="shared" si="7"/>
        <v>0</v>
      </c>
      <c r="H55" s="30">
        <f t="shared" si="50"/>
        <v>0</v>
      </c>
      <c r="I55" s="12">
        <f t="shared" si="9"/>
        <v>0</v>
      </c>
      <c r="J55" s="30">
        <f t="shared" si="50"/>
        <v>0</v>
      </c>
      <c r="K55" s="12">
        <f t="shared" si="10"/>
        <v>0</v>
      </c>
      <c r="L55" s="26">
        <f t="shared" si="50"/>
        <v>0</v>
      </c>
      <c r="M55" s="12">
        <f t="shared" si="12"/>
        <v>0</v>
      </c>
      <c r="N55" s="26">
        <f t="shared" si="50"/>
        <v>0</v>
      </c>
      <c r="O55" s="12">
        <f t="shared" si="13"/>
        <v>0</v>
      </c>
      <c r="P55" s="52">
        <f t="shared" ref="P55:Q56" si="51">P56</f>
        <v>0</v>
      </c>
      <c r="Q55" s="52">
        <f t="shared" si="51"/>
        <v>0</v>
      </c>
      <c r="R55" s="45">
        <f t="shared" ref="R55:T56" si="52">R56</f>
        <v>0</v>
      </c>
      <c r="S55" s="45">
        <f t="shared" si="52"/>
        <v>0</v>
      </c>
      <c r="T55" s="45">
        <f t="shared" si="52"/>
        <v>0</v>
      </c>
    </row>
    <row r="56" spans="1:20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50"/>
        <v>0</v>
      </c>
      <c r="E56" s="12">
        <f t="shared" si="1"/>
        <v>0</v>
      </c>
      <c r="F56" s="26">
        <f t="shared" si="50"/>
        <v>0</v>
      </c>
      <c r="G56" s="12">
        <f t="shared" si="7"/>
        <v>0</v>
      </c>
      <c r="H56" s="26">
        <f t="shared" si="50"/>
        <v>0</v>
      </c>
      <c r="I56" s="12">
        <f t="shared" si="9"/>
        <v>0</v>
      </c>
      <c r="J56" s="26">
        <f t="shared" si="50"/>
        <v>0</v>
      </c>
      <c r="K56" s="12">
        <f t="shared" si="10"/>
        <v>0</v>
      </c>
      <c r="L56" s="26">
        <f t="shared" si="50"/>
        <v>0</v>
      </c>
      <c r="M56" s="12">
        <f t="shared" si="12"/>
        <v>0</v>
      </c>
      <c r="N56" s="26">
        <f t="shared" si="50"/>
        <v>0</v>
      </c>
      <c r="O56" s="12">
        <f t="shared" si="13"/>
        <v>0</v>
      </c>
      <c r="P56" s="52">
        <f t="shared" si="51"/>
        <v>0</v>
      </c>
      <c r="Q56" s="52">
        <f t="shared" si="51"/>
        <v>0</v>
      </c>
      <c r="R56" s="45">
        <f t="shared" si="52"/>
        <v>0</v>
      </c>
      <c r="S56" s="45">
        <f t="shared" si="52"/>
        <v>0</v>
      </c>
      <c r="T56" s="45">
        <f t="shared" si="52"/>
        <v>0</v>
      </c>
    </row>
    <row r="57" spans="1:20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/>
      <c r="Q57" s="52"/>
      <c r="R57" s="45">
        <v>0</v>
      </c>
      <c r="S57" s="45">
        <v>0</v>
      </c>
      <c r="T57" s="45">
        <v>0</v>
      </c>
    </row>
    <row r="58" spans="1:20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3">D59-D61</f>
        <v>0</v>
      </c>
      <c r="E58" s="12">
        <f t="shared" si="1"/>
        <v>3379739.2</v>
      </c>
      <c r="F58" s="26">
        <f t="shared" ref="F58" si="54">F59-F61</f>
        <v>0</v>
      </c>
      <c r="G58" s="12">
        <f t="shared" si="7"/>
        <v>3379739.2</v>
      </c>
      <c r="H58" s="26">
        <f t="shared" ref="H58:J58" si="55">H59-H61</f>
        <v>0</v>
      </c>
      <c r="I58" s="12">
        <f t="shared" si="9"/>
        <v>3379739.2</v>
      </c>
      <c r="J58" s="26">
        <f t="shared" si="55"/>
        <v>0</v>
      </c>
      <c r="K58" s="12">
        <f t="shared" si="10"/>
        <v>3379739.2</v>
      </c>
      <c r="L58" s="26">
        <f t="shared" ref="L58:N58" si="56">L59-L61</f>
        <v>0</v>
      </c>
      <c r="M58" s="12">
        <f t="shared" si="12"/>
        <v>3379739.2</v>
      </c>
      <c r="N58" s="26">
        <f t="shared" si="56"/>
        <v>0</v>
      </c>
      <c r="O58" s="12">
        <f t="shared" si="13"/>
        <v>3379739.2</v>
      </c>
      <c r="P58" s="52">
        <f>SUM(P60+P62)</f>
        <v>5599540.4000000004</v>
      </c>
      <c r="Q58" s="52">
        <f>Q59-Q61</f>
        <v>5504921.2999999998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hidden="1" x14ac:dyDescent="0.25">
      <c r="A59" s="24" t="s">
        <v>104</v>
      </c>
      <c r="B59" s="25" t="s">
        <v>124</v>
      </c>
      <c r="C59" s="26">
        <f>SUM(C60)</f>
        <v>3379739.2</v>
      </c>
      <c r="D59" s="26">
        <f t="shared" ref="D59:N59" si="57">SUM(D60)</f>
        <v>0</v>
      </c>
      <c r="E59" s="12">
        <f t="shared" si="1"/>
        <v>3379739.2</v>
      </c>
      <c r="F59" s="26">
        <f t="shared" si="57"/>
        <v>0</v>
      </c>
      <c r="G59" s="12">
        <f t="shared" si="7"/>
        <v>3379739.2</v>
      </c>
      <c r="H59" s="26">
        <f t="shared" si="57"/>
        <v>0</v>
      </c>
      <c r="I59" s="12">
        <f t="shared" si="9"/>
        <v>3379739.2</v>
      </c>
      <c r="J59" s="26">
        <f t="shared" si="57"/>
        <v>0</v>
      </c>
      <c r="K59" s="12">
        <f t="shared" si="10"/>
        <v>3379739.2</v>
      </c>
      <c r="L59" s="26">
        <f t="shared" si="57"/>
        <v>0</v>
      </c>
      <c r="M59" s="12">
        <f t="shared" si="12"/>
        <v>3379739.2</v>
      </c>
      <c r="N59" s="26">
        <f t="shared" si="57"/>
        <v>0</v>
      </c>
      <c r="O59" s="12">
        <f t="shared" si="13"/>
        <v>3379739.2</v>
      </c>
      <c r="P59" s="52">
        <f>SUM(P60)</f>
        <v>5599540.4000000004</v>
      </c>
      <c r="Q59" s="52">
        <f>SUM(Q60)</f>
        <v>5504921.2999999998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105</v>
      </c>
      <c r="B60" s="25" t="s">
        <v>125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>
        <f>5379441.9-P21-P26</f>
        <v>5599540.4000000004</v>
      </c>
      <c r="Q60" s="52">
        <f>5339779.6-Q21-Q26</f>
        <v>5504921.2999999998</v>
      </c>
      <c r="R60" s="45">
        <v>3701938.7</v>
      </c>
      <c r="S60" s="45">
        <v>3726407.6</v>
      </c>
      <c r="T60" s="45">
        <v>3757993.7</v>
      </c>
    </row>
    <row r="61" spans="1:20" s="23" customFormat="1" hidden="1" x14ac:dyDescent="0.25">
      <c r="A61" s="24" t="s">
        <v>102</v>
      </c>
      <c r="B61" s="25" t="s">
        <v>126</v>
      </c>
      <c r="C61" s="26">
        <f>SUM(C62)</f>
        <v>0</v>
      </c>
      <c r="D61" s="26">
        <f t="shared" ref="D61:N61" si="58">SUM(D62)</f>
        <v>0</v>
      </c>
      <c r="E61" s="12">
        <f t="shared" si="1"/>
        <v>0</v>
      </c>
      <c r="F61" s="26">
        <f t="shared" si="58"/>
        <v>0</v>
      </c>
      <c r="G61" s="12">
        <f t="shared" si="7"/>
        <v>0</v>
      </c>
      <c r="H61" s="26">
        <f t="shared" si="58"/>
        <v>0</v>
      </c>
      <c r="I61" s="12">
        <f t="shared" si="9"/>
        <v>0</v>
      </c>
      <c r="J61" s="26">
        <f t="shared" si="58"/>
        <v>0</v>
      </c>
      <c r="K61" s="12">
        <f t="shared" si="10"/>
        <v>0</v>
      </c>
      <c r="L61" s="26">
        <f t="shared" si="58"/>
        <v>0</v>
      </c>
      <c r="M61" s="12">
        <f t="shared" si="12"/>
        <v>0</v>
      </c>
      <c r="N61" s="26">
        <f t="shared" si="58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hidden="1" x14ac:dyDescent="0.25">
      <c r="A62" s="24" t="s">
        <v>106</v>
      </c>
      <c r="B62" s="25" t="s">
        <v>127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59">D11+D46</f>
        <v>0</v>
      </c>
      <c r="E63" s="12">
        <f t="shared" si="1"/>
        <v>97965</v>
      </c>
      <c r="F63" s="18">
        <f t="shared" ref="F63" si="60">F11+F46</f>
        <v>0</v>
      </c>
      <c r="G63" s="12">
        <f t="shared" si="7"/>
        <v>97965</v>
      </c>
      <c r="H63" s="18">
        <f t="shared" ref="H63:J63" si="61">H11+H46</f>
        <v>0</v>
      </c>
      <c r="I63" s="12">
        <f t="shared" si="9"/>
        <v>97965</v>
      </c>
      <c r="J63" s="18">
        <f t="shared" si="61"/>
        <v>0</v>
      </c>
      <c r="K63" s="12">
        <f t="shared" si="10"/>
        <v>97965</v>
      </c>
      <c r="L63" s="18">
        <f t="shared" ref="L63:N63" si="62">L11+L46</f>
        <v>0</v>
      </c>
      <c r="M63" s="12">
        <f t="shared" si="12"/>
        <v>97965</v>
      </c>
      <c r="N63" s="18">
        <f t="shared" si="62"/>
        <v>0</v>
      </c>
      <c r="O63" s="12">
        <f t="shared" si="13"/>
        <v>97965</v>
      </c>
      <c r="P63" s="51">
        <f>P11+P46</f>
        <v>165141.70000000001</v>
      </c>
      <c r="Q63" s="51">
        <f>Q11+Q46</f>
        <v>168799.8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A28" sqref="A28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137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47" t="s">
        <v>143</v>
      </c>
    </row>
    <row r="8" spans="1:2" s="32" customFormat="1" x14ac:dyDescent="0.25">
      <c r="A8" s="64" t="s">
        <v>109</v>
      </c>
      <c r="B8" s="64"/>
    </row>
    <row r="9" spans="1:2" s="32" customFormat="1" x14ac:dyDescent="0.25">
      <c r="A9" s="65" t="s">
        <v>145</v>
      </c>
      <c r="B9" s="65"/>
    </row>
    <row r="11" spans="1:2" ht="31.5" customHeight="1" x14ac:dyDescent="0.25">
      <c r="A11" s="33" t="s">
        <v>110</v>
      </c>
      <c r="B11" s="46" t="s">
        <v>144</v>
      </c>
    </row>
    <row r="12" spans="1:2" ht="31.5" x14ac:dyDescent="0.25">
      <c r="A12" s="35" t="s">
        <v>112</v>
      </c>
      <c r="B12" s="70">
        <f>SUM(B13:B14)</f>
        <v>-72001.7</v>
      </c>
    </row>
    <row r="13" spans="1:2" x14ac:dyDescent="0.25">
      <c r="A13" s="36" t="s">
        <v>113</v>
      </c>
      <c r="B13" s="70">
        <v>0</v>
      </c>
    </row>
    <row r="14" spans="1:2" x14ac:dyDescent="0.25">
      <c r="A14" s="36" t="s">
        <v>114</v>
      </c>
      <c r="B14" s="70">
        <f>SUM(пр11!C26)</f>
        <v>-72001.7</v>
      </c>
    </row>
    <row r="15" spans="1:2" x14ac:dyDescent="0.25">
      <c r="A15" s="35" t="s">
        <v>115</v>
      </c>
      <c r="B15" s="70">
        <f>SUM(B16:B17)</f>
        <v>235247.59999999998</v>
      </c>
    </row>
    <row r="16" spans="1:2" x14ac:dyDescent="0.25">
      <c r="A16" s="36" t="s">
        <v>113</v>
      </c>
      <c r="B16" s="70">
        <f>SUM(пр11!C19)</f>
        <v>235247.59999999998</v>
      </c>
    </row>
    <row r="17" spans="1:2" x14ac:dyDescent="0.25">
      <c r="A17" s="36" t="s">
        <v>114</v>
      </c>
      <c r="B17" s="70">
        <f>SUM(пр11!C20)</f>
        <v>0</v>
      </c>
    </row>
    <row r="18" spans="1:2" x14ac:dyDescent="0.25">
      <c r="A18" s="36" t="s">
        <v>116</v>
      </c>
      <c r="B18" s="70">
        <f>SUM(B12+B15)</f>
        <v>163245.89999999997</v>
      </c>
    </row>
    <row r="19" spans="1:2" x14ac:dyDescent="0.25">
      <c r="B19" s="54"/>
    </row>
    <row r="20" spans="1:2" x14ac:dyDescent="0.25">
      <c r="B20" s="54"/>
    </row>
    <row r="21" spans="1:2" x14ac:dyDescent="0.25">
      <c r="B21" s="54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B13" sqref="B13:C19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132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47" t="s">
        <v>141</v>
      </c>
    </row>
    <row r="8" spans="1:3" s="32" customFormat="1" x14ac:dyDescent="0.25">
      <c r="A8" s="64" t="s">
        <v>109</v>
      </c>
      <c r="B8" s="64"/>
      <c r="C8" s="64"/>
    </row>
    <row r="9" spans="1:3" s="32" customFormat="1" ht="33" customHeight="1" x14ac:dyDescent="0.25">
      <c r="A9" s="65" t="s">
        <v>142</v>
      </c>
      <c r="B9" s="65"/>
      <c r="C9" s="65"/>
    </row>
    <row r="11" spans="1:3" x14ac:dyDescent="0.25">
      <c r="A11" s="66" t="s">
        <v>110</v>
      </c>
      <c r="B11" s="68" t="s">
        <v>111</v>
      </c>
      <c r="C11" s="69"/>
    </row>
    <row r="12" spans="1:3" x14ac:dyDescent="0.25">
      <c r="A12" s="67"/>
      <c r="B12" s="38" t="s">
        <v>138</v>
      </c>
      <c r="C12" s="34" t="s">
        <v>140</v>
      </c>
    </row>
    <row r="13" spans="1:3" ht="31.5" x14ac:dyDescent="0.25">
      <c r="A13" s="35" t="s">
        <v>112</v>
      </c>
      <c r="B13" s="70">
        <f>SUM(B14:B15)</f>
        <v>-56852.6</v>
      </c>
      <c r="C13" s="70">
        <f>SUM(C14:C15)</f>
        <v>0</v>
      </c>
    </row>
    <row r="14" spans="1:3" x14ac:dyDescent="0.25">
      <c r="A14" s="36" t="s">
        <v>113</v>
      </c>
      <c r="B14" s="70">
        <v>0</v>
      </c>
      <c r="C14" s="70">
        <v>0</v>
      </c>
    </row>
    <row r="15" spans="1:3" x14ac:dyDescent="0.25">
      <c r="A15" s="36" t="s">
        <v>114</v>
      </c>
      <c r="B15" s="70">
        <f>пр12!P26</f>
        <v>-56852.6</v>
      </c>
      <c r="C15" s="70">
        <f>пр12!Q26</f>
        <v>0</v>
      </c>
    </row>
    <row r="16" spans="1:3" x14ac:dyDescent="0.25">
      <c r="A16" s="35" t="s">
        <v>115</v>
      </c>
      <c r="B16" s="70">
        <f>SUM(B17:B18)</f>
        <v>221994.30000000002</v>
      </c>
      <c r="C16" s="70">
        <f>SUM(C17:C18)</f>
        <v>168799.8</v>
      </c>
    </row>
    <row r="17" spans="1:3" x14ac:dyDescent="0.25">
      <c r="A17" s="36" t="s">
        <v>113</v>
      </c>
      <c r="B17" s="70">
        <f>SUM(пр12!P18)</f>
        <v>385240.2</v>
      </c>
      <c r="C17" s="70">
        <f>SUM(пр12!Q18)</f>
        <v>333941.5</v>
      </c>
    </row>
    <row r="18" spans="1:3" x14ac:dyDescent="0.25">
      <c r="A18" s="36" t="s">
        <v>114</v>
      </c>
      <c r="B18" s="70">
        <f>SUM(пр12!P20)</f>
        <v>-163245.9</v>
      </c>
      <c r="C18" s="70">
        <f>SUM(пр12!Q21)</f>
        <v>-165141.70000000001</v>
      </c>
    </row>
    <row r="19" spans="1:3" x14ac:dyDescent="0.25">
      <c r="A19" s="36" t="s">
        <v>116</v>
      </c>
      <c r="B19" s="70">
        <f>SUM(B13+B16)</f>
        <v>165141.70000000001</v>
      </c>
      <c r="C19" s="70">
        <f>SUM(C13+C16)</f>
        <v>168799.8</v>
      </c>
    </row>
    <row r="20" spans="1:3" x14ac:dyDescent="0.25">
      <c r="B20" s="54"/>
      <c r="C20" s="54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2023-11-12T10:49:49Z</dcterms:modified>
</cp:coreProperties>
</file>