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9" sheetId="1" r:id="rId1"/>
    <sheet name="пр10" sheetId="2" state="hidden" r:id="rId2"/>
    <sheet name="пр11" sheetId="3" state="hidden" r:id="rId3"/>
    <sheet name="пр12" sheetId="4" state="hidden" r:id="rId4"/>
  </sheets>
  <definedNames>
    <definedName name="_xlnm.Print_Area" localSheetId="3">пр12!$B$1:$E$24</definedName>
    <definedName name="_xlnm.Print_Area" localSheetId="0">пр9!$A$1:$C$63</definedName>
  </definedNames>
  <calcPr calcId="162913" iterate="1"/>
</workbook>
</file>

<file path=xl/calcChain.xml><?xml version="1.0" encoding="utf-8"?>
<calcChain xmlns="http://schemas.openxmlformats.org/spreadsheetml/2006/main">
  <c r="C53" i="1" l="1"/>
  <c r="C60" i="1"/>
  <c r="C19" i="1" l="1"/>
  <c r="Q19" i="2" l="1"/>
  <c r="P19" i="2"/>
  <c r="C26" i="1" l="1"/>
  <c r="Q60" i="2" l="1"/>
  <c r="P60" i="2"/>
  <c r="Q53" i="2"/>
  <c r="P53" i="2" l="1"/>
  <c r="D15" i="4" l="1"/>
  <c r="C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C14" i="3" l="1"/>
  <c r="D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D13" i="4"/>
  <c r="C13" i="4"/>
  <c r="C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D17" i="4"/>
  <c r="D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C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D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18" i="4" l="1"/>
  <c r="C17" i="4"/>
  <c r="P63" i="2" l="1"/>
  <c r="C16" i="4"/>
  <c r="C19" i="4" s="1"/>
  <c r="C16" i="3"/>
  <c r="C15" i="3" s="1"/>
  <c r="C18" i="3" s="1"/>
  <c r="C52" i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<sst xmlns="http://schemas.openxmlformats.org/spreadsheetml/2006/main" count="298" uniqueCount="151">
  <si>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</si>
  <si>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</si>
  <si>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</si>
  <si>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</si>
  <si>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</si>
  <si>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</si>
  <si>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</si>
  <si>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</si>
  <si>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</si>
  <si>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</si>
  <si>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</si>
  <si>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</si>
  <si>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</si>
  <si>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</si>
  <si>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</si>
  <si>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</si>
  <si>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</si>
  <si>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</si>
  <si>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</si>
  <si>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</si>
  <si>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</si>
  <si>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</si>
  <si>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</si>
  <si>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</si>
  <si>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</si>
  <si>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</si>
  <si>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</si>
  <si>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</si>
  <si>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</si>
  <si>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</si>
  <si>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</si>
  <si>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</si>
  <si>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</si>
  <si>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</si>
  <si>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</si>
  <si>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</si>
  <si>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</si>
  <si>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</si>
  <si>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</si>
  <si>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</si>
  <si>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</si>
  <si>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</si>
  <si>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</si>
  <si>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</si>
  <si>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</si>
  <si>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</si>
  <si>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</si>
  <si>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</si>
  <si>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</si>
  <si>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</si>
  <si>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</si>
  <si>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</si>
  <si>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</si>
  <si>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</si>
  <si>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</si>
  <si>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</si>
  <si>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</si>
  <si>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</si>
  <si>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</si>
  <si>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</si>
  <si>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</si>
  <si>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</si>
  <si>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</si>
  <si>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</si>
  <si>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</si>
  <si>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</si>
  <si>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</si>
  <si>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</si>
  <si>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</si>
  <si>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</si>
  <si>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</si>
  <si>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</si>
  <si>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</si>
  <si>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</si>
  <si>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</si>
  <si>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</si>
  <si>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</si>
  <si>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</si>
  <si>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</si>
  <si>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</si>
  <si>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</si>
  <si>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</si>
  <si>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</si>
  <si>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</si>
  <si>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</si>
  <si>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</si>
  <si>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</si>
  <si>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</si>
  <si>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</si>
  <si>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</si>
  <si>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</si>
  <si>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</si>
  <si>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</si>
  <si>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</si>
  <si>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</si>
  <si>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</si>
  <si>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</si>
  <si>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</si>
  <si>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</si>
  <si>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</si>
  <si>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</si>
  <si>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</si>
  <si>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</si>
  <si>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</si>
  <si>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</si>
  <si>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</si>
  <si>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</si>
  <si>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</si>
  <si>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</si>
  <si>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</si>
  <si>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</si>
  <si>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</si>
  <si>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</si>
  <si>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</si>
  <si>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</si>
  <si>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</si>
  <si>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</si>
  <si>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</si>
  <si>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</si>
  <si>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</si>
  <si>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</si>
  <si>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</si>
  <si>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</si>
  <si>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</si>
  <si>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</si>
  <si>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</si>
  <si>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</si>
  <si>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</si>
  <si>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</si>
  <si>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</si>
  <si>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</si>
  <si>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</si>
  <si>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</si>
  <si>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Приложение 11</t>
  </si>
  <si>
    <t>Приложение 12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</si>
  <si>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</si>
  <si>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</si>
  <si>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</si>
  <si>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</si>
  <si>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</si>
  <si>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</si>
  <si>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</si>
  <si>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</si>
  <si>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</si>
  <si>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</si>
  <si>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</si>
  <si>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</si>
  <si>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>Приложение 10</t>
  </si>
  <si>
    <t>от  26.04.2024 № 380</t>
  </si>
  <si>
    <t>от 26.04.2024 № 380</t>
  </si>
  <si>
    <t>от 25.10.2024  №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</si>
</sst>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="80" zoomScaleNormal="80" zoomScaleSheetLayoutView="80" workbookViewId="0">
      <selection activeCell="C4" sqref="C4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7" t="s">
        <v>147</v>
      </c>
    </row>
    <row r="2" spans="1:3" s="1" customFormat="1" ht="15.75" x14ac:dyDescent="0.25">
      <c r="C2" s="47" t="s">
        <v>0</v>
      </c>
    </row>
    <row r="3" spans="1:3" x14ac:dyDescent="0.25">
      <c r="C3" s="48" t="s">
        <v>1</v>
      </c>
    </row>
    <row r="4" spans="1:3" s="1" customFormat="1" ht="15.75" x14ac:dyDescent="0.25">
      <c r="C4" s="54" t="s">
        <v>150</v>
      </c>
    </row>
    <row r="6" spans="1:3" x14ac:dyDescent="0.25">
      <c r="A6" s="61" t="s">
        <v>143</v>
      </c>
      <c r="B6" s="61"/>
      <c r="C6" s="61"/>
    </row>
    <row r="7" spans="1:3" ht="54.75" customHeight="1" x14ac:dyDescent="0.25">
      <c r="A7" s="62"/>
      <c r="B7" s="62"/>
      <c r="C7" s="62"/>
    </row>
    <row r="8" spans="1:3" ht="15" customHeight="1" x14ac:dyDescent="0.25">
      <c r="A8" s="63" t="s">
        <v>2</v>
      </c>
      <c r="B8" s="64" t="s">
        <v>3</v>
      </c>
      <c r="C8" s="65" t="s">
        <v>132</v>
      </c>
    </row>
    <row r="9" spans="1:3" ht="28.5" customHeight="1" x14ac:dyDescent="0.25">
      <c r="A9" s="63"/>
      <c r="B9" s="64"/>
      <c r="C9" s="65"/>
    </row>
    <row r="10" spans="1:3" s="6" customFormat="1" x14ac:dyDescent="0.25">
      <c r="A10" s="4">
        <v>1</v>
      </c>
      <c r="B10" s="5">
        <v>2</v>
      </c>
      <c r="C10" s="46" t="s">
        <v>12</v>
      </c>
    </row>
    <row r="11" spans="1:3" ht="28.5" x14ac:dyDescent="0.25">
      <c r="A11" s="7" t="s">
        <v>14</v>
      </c>
      <c r="B11" s="8" t="s">
        <v>15</v>
      </c>
      <c r="C11" s="60">
        <f>SUM(C12+C17+C22)</f>
        <v>163245.89999999997</v>
      </c>
    </row>
    <row r="12" spans="1:3" ht="42.75" hidden="1" x14ac:dyDescent="0.25">
      <c r="A12" s="7" t="s">
        <v>16</v>
      </c>
      <c r="B12" s="8" t="s">
        <v>17</v>
      </c>
      <c r="C12" s="49">
        <f>C14</f>
        <v>0</v>
      </c>
    </row>
    <row r="13" spans="1:3" ht="45" hidden="1" x14ac:dyDescent="0.25">
      <c r="A13" s="11" t="s">
        <v>18</v>
      </c>
      <c r="B13" s="12" t="s">
        <v>19</v>
      </c>
      <c r="C13" s="12" t="s">
        <v>20</v>
      </c>
    </row>
    <row r="14" spans="1:3" ht="45" hidden="1" x14ac:dyDescent="0.25">
      <c r="A14" s="11" t="s">
        <v>21</v>
      </c>
      <c r="B14" s="12" t="s">
        <v>22</v>
      </c>
      <c r="C14" s="50">
        <f>C16</f>
        <v>0</v>
      </c>
    </row>
    <row r="15" spans="1:3" ht="45" hidden="1" x14ac:dyDescent="0.25">
      <c r="A15" s="11" t="s">
        <v>23</v>
      </c>
      <c r="B15" s="12" t="s">
        <v>24</v>
      </c>
      <c r="C15" s="50">
        <f>SUM(C16)</f>
        <v>0</v>
      </c>
    </row>
    <row r="16" spans="1:3" ht="45" hidden="1" x14ac:dyDescent="0.25">
      <c r="A16" s="11" t="s">
        <v>25</v>
      </c>
      <c r="B16" s="12" t="s">
        <v>26</v>
      </c>
      <c r="C16" s="50">
        <v>0</v>
      </c>
    </row>
    <row r="17" spans="1:3" ht="28.5" x14ac:dyDescent="0.25">
      <c r="A17" s="7" t="s">
        <v>27</v>
      </c>
      <c r="B17" s="8" t="s">
        <v>28</v>
      </c>
      <c r="C17" s="49">
        <f>SUM(C18+C20)</f>
        <v>305591.59999999998</v>
      </c>
    </row>
    <row r="18" spans="1:3" ht="30" x14ac:dyDescent="0.25">
      <c r="A18" s="11" t="s">
        <v>29</v>
      </c>
      <c r="B18" s="12" t="s">
        <v>30</v>
      </c>
      <c r="C18" s="50">
        <f>SUM(C19)</f>
        <v>305591.59999999998</v>
      </c>
    </row>
    <row r="19" spans="1:3" ht="30" x14ac:dyDescent="0.25">
      <c r="A19" s="11" t="s">
        <v>31</v>
      </c>
      <c r="B19" s="12" t="s">
        <v>130</v>
      </c>
      <c r="C19" s="50">
        <f>168450.5-5204.6-C26</f>
        <v>305591.59999999998</v>
      </c>
    </row>
    <row r="20" spans="1:3" ht="30" x14ac:dyDescent="0.25">
      <c r="A20" s="11" t="s">
        <v>32</v>
      </c>
      <c r="B20" s="12" t="s">
        <v>33</v>
      </c>
      <c r="C20" s="50">
        <f>SUM(C21)</f>
        <v>0</v>
      </c>
    </row>
    <row r="21" spans="1:3" ht="30" x14ac:dyDescent="0.25">
      <c r="A21" s="11" t="s">
        <v>34</v>
      </c>
      <c r="B21" s="12" t="s">
        <v>131</v>
      </c>
      <c r="C21" s="50">
        <v>0</v>
      </c>
    </row>
    <row r="22" spans="1:3" s="21" customFormat="1" ht="28.5" x14ac:dyDescent="0.25">
      <c r="A22" s="18" t="s">
        <v>35</v>
      </c>
      <c r="B22" s="19" t="s">
        <v>36</v>
      </c>
      <c r="C22" s="49">
        <f>C23+C25</f>
        <v>-142345.70000000001</v>
      </c>
    </row>
    <row r="23" spans="1:3" s="21" customFormat="1" ht="30" hidden="1" x14ac:dyDescent="0.25">
      <c r="A23" s="22" t="s">
        <v>37</v>
      </c>
      <c r="B23" s="23" t="s">
        <v>38</v>
      </c>
      <c r="C23" s="50">
        <f>C24</f>
        <v>0</v>
      </c>
    </row>
    <row r="24" spans="1:3" s="21" customFormat="1" ht="30" x14ac:dyDescent="0.25">
      <c r="A24" s="22" t="s">
        <v>39</v>
      </c>
      <c r="B24" s="23" t="s">
        <v>128</v>
      </c>
      <c r="C24" s="50">
        <v>0</v>
      </c>
    </row>
    <row r="25" spans="1:3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</row>
    <row r="26" spans="1:3" s="21" customFormat="1" ht="45" x14ac:dyDescent="0.25">
      <c r="A26" s="22" t="s">
        <v>42</v>
      </c>
      <c r="B26" s="23" t="s">
        <v>129</v>
      </c>
      <c r="C26" s="50">
        <f>-142345.7</f>
        <v>-142345.70000000001</v>
      </c>
    </row>
    <row r="27" spans="1:3" s="21" customFormat="1" ht="28.5" hidden="1" x14ac:dyDescent="0.25">
      <c r="A27" s="18" t="s">
        <v>43</v>
      </c>
      <c r="B27" s="19" t="s">
        <v>44</v>
      </c>
      <c r="C27" s="49">
        <f>C28+C31+C34</f>
        <v>0</v>
      </c>
    </row>
    <row r="28" spans="1:3" s="21" customFormat="1" ht="30" hidden="1" x14ac:dyDescent="0.25">
      <c r="A28" s="22" t="s">
        <v>45</v>
      </c>
      <c r="B28" s="23" t="s">
        <v>46</v>
      </c>
      <c r="C28" s="50">
        <f>C29</f>
        <v>0</v>
      </c>
    </row>
    <row r="29" spans="1:3" s="21" customFormat="1" ht="30" hidden="1" x14ac:dyDescent="0.25">
      <c r="A29" s="22" t="s">
        <v>47</v>
      </c>
      <c r="B29" s="23" t="s">
        <v>48</v>
      </c>
      <c r="C29" s="50">
        <f>C30</f>
        <v>0</v>
      </c>
    </row>
    <row r="30" spans="1:3" s="21" customFormat="1" ht="45" hidden="1" x14ac:dyDescent="0.25">
      <c r="A30" s="22" t="s">
        <v>49</v>
      </c>
      <c r="B30" s="23" t="s">
        <v>50</v>
      </c>
      <c r="C30" s="50">
        <v>0</v>
      </c>
    </row>
    <row r="31" spans="1:3" s="21" customFormat="1" ht="30" hidden="1" x14ac:dyDescent="0.25">
      <c r="A31" s="22" t="s">
        <v>51</v>
      </c>
      <c r="B31" s="23" t="s">
        <v>52</v>
      </c>
      <c r="C31" s="50">
        <f>C32</f>
        <v>0</v>
      </c>
    </row>
    <row r="32" spans="1:3" s="21" customFormat="1" ht="90" hidden="1" x14ac:dyDescent="0.25">
      <c r="A32" s="22" t="s">
        <v>53</v>
      </c>
      <c r="B32" s="23" t="s">
        <v>54</v>
      </c>
      <c r="C32" s="50">
        <f>C33</f>
        <v>0</v>
      </c>
    </row>
    <row r="33" spans="1:3" s="21" customFormat="1" ht="90" hidden="1" x14ac:dyDescent="0.25">
      <c r="A33" s="22" t="s">
        <v>55</v>
      </c>
      <c r="B33" s="23" t="s">
        <v>56</v>
      </c>
      <c r="C33" s="50">
        <v>0</v>
      </c>
    </row>
    <row r="34" spans="1:3" s="21" customFormat="1" ht="30" hidden="1" x14ac:dyDescent="0.25">
      <c r="A34" s="22" t="s">
        <v>57</v>
      </c>
      <c r="B34" s="23" t="s">
        <v>58</v>
      </c>
      <c r="C34" s="50">
        <f>C35+C40</f>
        <v>0</v>
      </c>
    </row>
    <row r="35" spans="1:3" s="21" customFormat="1" ht="30" hidden="1" x14ac:dyDescent="0.25">
      <c r="A35" s="22" t="s">
        <v>59</v>
      </c>
      <c r="B35" s="23" t="s">
        <v>60</v>
      </c>
      <c r="C35" s="50">
        <f>C36+C38</f>
        <v>0</v>
      </c>
    </row>
    <row r="36" spans="1:3" s="21" customFormat="1" ht="30" hidden="1" x14ac:dyDescent="0.25">
      <c r="A36" s="22" t="s">
        <v>61</v>
      </c>
      <c r="B36" s="23" t="s">
        <v>62</v>
      </c>
      <c r="C36" s="50">
        <f>C37</f>
        <v>0</v>
      </c>
    </row>
    <row r="37" spans="1:3" s="21" customFormat="1" ht="45" hidden="1" x14ac:dyDescent="0.25">
      <c r="A37" s="22" t="s">
        <v>63</v>
      </c>
      <c r="B37" s="23" t="s">
        <v>64</v>
      </c>
      <c r="C37" s="50">
        <v>0</v>
      </c>
    </row>
    <row r="38" spans="1:3" s="21" customFormat="1" ht="45" hidden="1" x14ac:dyDescent="0.25">
      <c r="A38" s="22" t="s">
        <v>65</v>
      </c>
      <c r="B38" s="23" t="s">
        <v>66</v>
      </c>
      <c r="C38" s="50">
        <f>C39</f>
        <v>0</v>
      </c>
    </row>
    <row r="39" spans="1:3" s="21" customFormat="1" ht="60" hidden="1" x14ac:dyDescent="0.25">
      <c r="A39" s="22" t="s">
        <v>67</v>
      </c>
      <c r="B39" s="23" t="s">
        <v>68</v>
      </c>
      <c r="C39" s="50">
        <v>0</v>
      </c>
    </row>
    <row r="40" spans="1:3" s="21" customFormat="1" ht="30" hidden="1" x14ac:dyDescent="0.25">
      <c r="A40" s="22" t="s">
        <v>69</v>
      </c>
      <c r="B40" s="23" t="s">
        <v>70</v>
      </c>
      <c r="C40" s="50">
        <f>C41</f>
        <v>0</v>
      </c>
    </row>
    <row r="41" spans="1:3" s="21" customFormat="1" ht="30" hidden="1" x14ac:dyDescent="0.25">
      <c r="A41" s="22" t="s">
        <v>71</v>
      </c>
      <c r="B41" s="23" t="s">
        <v>72</v>
      </c>
      <c r="C41" s="50">
        <f>C42</f>
        <v>0</v>
      </c>
    </row>
    <row r="42" spans="1:3" s="21" customFormat="1" ht="45" hidden="1" x14ac:dyDescent="0.25">
      <c r="A42" s="22" t="s">
        <v>73</v>
      </c>
      <c r="B42" s="23" t="s">
        <v>74</v>
      </c>
      <c r="C42" s="50">
        <v>0</v>
      </c>
    </row>
    <row r="43" spans="1:3" s="21" customFormat="1" ht="30" hidden="1" x14ac:dyDescent="0.25">
      <c r="A43" s="22" t="s">
        <v>75</v>
      </c>
      <c r="B43" s="23" t="s">
        <v>76</v>
      </c>
      <c r="C43" s="50">
        <v>0</v>
      </c>
    </row>
    <row r="44" spans="1:3" s="21" customFormat="1" ht="30" hidden="1" x14ac:dyDescent="0.25">
      <c r="A44" s="22" t="s">
        <v>77</v>
      </c>
      <c r="B44" s="23" t="s">
        <v>78</v>
      </c>
      <c r="C44" s="50">
        <v>0</v>
      </c>
    </row>
    <row r="45" spans="1:3" s="21" customFormat="1" ht="30" hidden="1" x14ac:dyDescent="0.25">
      <c r="A45" s="22" t="s">
        <v>79</v>
      </c>
      <c r="B45" s="23" t="s">
        <v>80</v>
      </c>
      <c r="C45" s="50">
        <v>0</v>
      </c>
    </row>
    <row r="46" spans="1:3" s="21" customFormat="1" ht="28.5" x14ac:dyDescent="0.25">
      <c r="A46" s="18" t="s">
        <v>81</v>
      </c>
      <c r="B46" s="19" t="s">
        <v>82</v>
      </c>
      <c r="C46" s="49">
        <f>SUM(C47+C54)</f>
        <v>131470.30000000075</v>
      </c>
    </row>
    <row r="47" spans="1:3" s="21" customFormat="1" hidden="1" x14ac:dyDescent="0.25">
      <c r="A47" s="22" t="s">
        <v>83</v>
      </c>
      <c r="B47" s="23" t="s">
        <v>84</v>
      </c>
      <c r="C47" s="50">
        <f>C51+C48</f>
        <v>-6693616.7999999998</v>
      </c>
    </row>
    <row r="48" spans="1:3" s="21" customFormat="1" hidden="1" x14ac:dyDescent="0.25">
      <c r="A48" s="22" t="s">
        <v>85</v>
      </c>
      <c r="B48" s="23" t="s">
        <v>86</v>
      </c>
      <c r="C48" s="50">
        <f>C49</f>
        <v>0</v>
      </c>
    </row>
    <row r="49" spans="1:3" s="21" customFormat="1" ht="30" hidden="1" x14ac:dyDescent="0.25">
      <c r="A49" s="22" t="s">
        <v>87</v>
      </c>
      <c r="B49" s="23" t="s">
        <v>88</v>
      </c>
      <c r="C49" s="50">
        <f>C50</f>
        <v>0</v>
      </c>
    </row>
    <row r="50" spans="1:3" s="21" customFormat="1" ht="30" hidden="1" x14ac:dyDescent="0.25">
      <c r="A50" s="22" t="s">
        <v>89</v>
      </c>
      <c r="B50" s="23" t="s">
        <v>90</v>
      </c>
      <c r="C50" s="50"/>
    </row>
    <row r="51" spans="1:3" s="21" customFormat="1" hidden="1" x14ac:dyDescent="0.25">
      <c r="A51" s="22" t="s">
        <v>91</v>
      </c>
      <c r="B51" s="23" t="s">
        <v>121</v>
      </c>
      <c r="C51" s="50">
        <f>C52</f>
        <v>-6693616.7999999998</v>
      </c>
    </row>
    <row r="52" spans="1:3" s="21" customFormat="1" hidden="1" x14ac:dyDescent="0.25">
      <c r="A52" s="22" t="s">
        <v>92</v>
      </c>
      <c r="B52" s="23" t="s">
        <v>122</v>
      </c>
      <c r="C52" s="50">
        <f>C53</f>
        <v>-6693616.7999999998</v>
      </c>
    </row>
    <row r="53" spans="1:3" s="21" customFormat="1" ht="30" x14ac:dyDescent="0.25">
      <c r="A53" s="22" t="s">
        <v>93</v>
      </c>
      <c r="B53" s="23" t="s">
        <v>123</v>
      </c>
      <c r="C53" s="50">
        <f>-6388025.2-C24-C19</f>
        <v>-6693616.7999999998</v>
      </c>
    </row>
    <row r="54" spans="1:3" s="21" customFormat="1" hidden="1" x14ac:dyDescent="0.25">
      <c r="A54" s="22" t="s">
        <v>94</v>
      </c>
      <c r="B54" s="23" t="s">
        <v>95</v>
      </c>
      <c r="C54" s="50">
        <f>C55+C58</f>
        <v>6825087.1000000006</v>
      </c>
    </row>
    <row r="55" spans="1:3" s="21" customFormat="1" hidden="1" x14ac:dyDescent="0.25">
      <c r="A55" s="22" t="s">
        <v>96</v>
      </c>
      <c r="B55" s="23" t="s">
        <v>97</v>
      </c>
      <c r="C55" s="50">
        <f>C56</f>
        <v>0</v>
      </c>
    </row>
    <row r="56" spans="1:3" s="21" customFormat="1" hidden="1" x14ac:dyDescent="0.25">
      <c r="A56" s="22" t="s">
        <v>98</v>
      </c>
      <c r="B56" s="23" t="s">
        <v>99</v>
      </c>
      <c r="C56" s="50">
        <f>C57</f>
        <v>0</v>
      </c>
    </row>
    <row r="57" spans="1:3" s="21" customFormat="1" ht="30" hidden="1" x14ac:dyDescent="0.25">
      <c r="A57" s="22" t="s">
        <v>100</v>
      </c>
      <c r="B57" s="23" t="s">
        <v>101</v>
      </c>
      <c r="C57" s="50">
        <v>0</v>
      </c>
    </row>
    <row r="58" spans="1:3" s="21" customFormat="1" hidden="1" x14ac:dyDescent="0.25">
      <c r="A58" s="22" t="s">
        <v>102</v>
      </c>
      <c r="B58" s="23" t="s">
        <v>103</v>
      </c>
      <c r="C58" s="50">
        <f>C59-C61</f>
        <v>6825087.1000000006</v>
      </c>
    </row>
    <row r="59" spans="1:3" s="21" customFormat="1" hidden="1" x14ac:dyDescent="0.25">
      <c r="A59" s="22" t="s">
        <v>104</v>
      </c>
      <c r="B59" s="23" t="s">
        <v>124</v>
      </c>
      <c r="C59" s="50">
        <f>SUM(C60)</f>
        <v>6825087.1000000006</v>
      </c>
    </row>
    <row r="60" spans="1:3" s="21" customFormat="1" ht="36" customHeight="1" x14ac:dyDescent="0.25">
      <c r="A60" s="22" t="s">
        <v>105</v>
      </c>
      <c r="B60" s="23" t="s">
        <v>125</v>
      </c>
      <c r="C60" s="50">
        <f>6682741.4-C21-C26</f>
        <v>6825087.1000000006</v>
      </c>
    </row>
    <row r="61" spans="1:3" s="21" customFormat="1" hidden="1" x14ac:dyDescent="0.25">
      <c r="A61" s="22" t="s">
        <v>102</v>
      </c>
      <c r="B61" s="23" t="s">
        <v>126</v>
      </c>
      <c r="C61" s="50">
        <f>SUM(C62)</f>
        <v>0</v>
      </c>
    </row>
    <row r="62" spans="1:3" s="21" customFormat="1" ht="30" hidden="1" x14ac:dyDescent="0.25">
      <c r="A62" s="22" t="s">
        <v>106</v>
      </c>
      <c r="B62" s="23" t="s">
        <v>127</v>
      </c>
      <c r="C62" s="50">
        <v>0</v>
      </c>
    </row>
    <row r="63" spans="1:3" hidden="1" x14ac:dyDescent="0.25">
      <c r="A63" s="7" t="s">
        <v>107</v>
      </c>
      <c r="B63" s="8" t="s">
        <v>108</v>
      </c>
      <c r="C63" s="49">
        <f>C11+C46</f>
        <v>294716.20000000071</v>
      </c>
    </row>
    <row r="69" spans="1:1" x14ac:dyDescent="0.25">
      <c r="A69" s="29"/>
    </row>
    <row r="70" spans="1:1" x14ac:dyDescent="0.25">
      <c r="A70" s="29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B27" sqref="B27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7" t="s">
        <v>147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4" t="s">
        <v>148</v>
      </c>
      <c r="R4" s="37"/>
      <c r="S4" s="37"/>
      <c r="T4" s="37"/>
    </row>
    <row r="6" spans="1:20" ht="15" customHeight="1" x14ac:dyDescent="0.25">
      <c r="A6" s="61" t="s">
        <v>142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54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63" t="s">
        <v>2</v>
      </c>
      <c r="B8" s="64" t="s">
        <v>3</v>
      </c>
      <c r="C8" s="65" t="s">
        <v>4</v>
      </c>
      <c r="D8" s="67" t="s">
        <v>5</v>
      </c>
      <c r="E8" s="65"/>
      <c r="F8" s="67" t="s">
        <v>6</v>
      </c>
      <c r="G8" s="65"/>
      <c r="H8" s="67" t="s">
        <v>7</v>
      </c>
      <c r="I8" s="65"/>
      <c r="J8" s="67" t="s">
        <v>8</v>
      </c>
      <c r="K8" s="65"/>
      <c r="L8" s="67" t="s">
        <v>9</v>
      </c>
      <c r="M8" s="65"/>
      <c r="N8" s="67" t="s">
        <v>10</v>
      </c>
      <c r="O8" s="65" t="s">
        <v>11</v>
      </c>
      <c r="P8" s="65" t="s">
        <v>136</v>
      </c>
      <c r="Q8" s="65" t="s">
        <v>141</v>
      </c>
      <c r="R8" s="66" t="s">
        <v>117</v>
      </c>
      <c r="S8" s="66" t="s">
        <v>118</v>
      </c>
      <c r="T8" s="66" t="s">
        <v>119</v>
      </c>
    </row>
    <row r="9" spans="1:20" x14ac:dyDescent="0.25">
      <c r="A9" s="63"/>
      <c r="B9" s="64"/>
      <c r="C9" s="65"/>
      <c r="D9" s="68"/>
      <c r="E9" s="65"/>
      <c r="F9" s="68"/>
      <c r="G9" s="65"/>
      <c r="H9" s="68"/>
      <c r="I9" s="65"/>
      <c r="J9" s="68"/>
      <c r="K9" s="65"/>
      <c r="L9" s="68"/>
      <c r="M9" s="65"/>
      <c r="N9" s="68"/>
      <c r="O9" s="65"/>
      <c r="P9" s="65"/>
      <c r="Q9" s="65"/>
      <c r="R9" s="66"/>
      <c r="S9" s="66"/>
      <c r="T9" s="66"/>
    </row>
    <row r="10" spans="1:20" s="6" customFormat="1" x14ac:dyDescent="0.25">
      <c r="A10" s="55">
        <v>1</v>
      </c>
      <c r="B10" s="56">
        <v>2</v>
      </c>
      <c r="C10" s="57" t="s">
        <v>12</v>
      </c>
      <c r="D10" s="58"/>
      <c r="E10" s="57" t="s">
        <v>12</v>
      </c>
      <c r="F10" s="58"/>
      <c r="G10" s="57" t="s">
        <v>12</v>
      </c>
      <c r="H10" s="58"/>
      <c r="I10" s="57" t="s">
        <v>12</v>
      </c>
      <c r="J10" s="58"/>
      <c r="K10" s="57" t="s">
        <v>12</v>
      </c>
      <c r="L10" s="58">
        <v>4</v>
      </c>
      <c r="M10" s="57" t="s">
        <v>13</v>
      </c>
      <c r="N10" s="58">
        <v>4</v>
      </c>
      <c r="O10" s="57" t="s">
        <v>13</v>
      </c>
      <c r="P10" s="57" t="s">
        <v>12</v>
      </c>
      <c r="Q10" s="57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 t="shared" ref="D11" si="0">SUM(D12+D17+D22)</f>
        <v>0</v>
      </c>
      <c r="E11" s="10">
        <f t="shared" ref="E11:E63" si="1">SUM(C11+D11)</f>
        <v>97965</v>
      </c>
      <c r="F11" s="9">
        <f t="shared" ref="F11" si="2">SUM(F12+F17+F22)</f>
        <v>0</v>
      </c>
      <c r="G11" s="10">
        <f>SUM(E11:F11)</f>
        <v>97965</v>
      </c>
      <c r="H11" s="9">
        <f t="shared" ref="H11:J11" si="3">SUM(H12+H17+H22)</f>
        <v>0</v>
      </c>
      <c r="I11" s="10">
        <f>SUM(G11:H11)</f>
        <v>97965</v>
      </c>
      <c r="J11" s="9">
        <f t="shared" si="3"/>
        <v>0</v>
      </c>
      <c r="K11" s="10">
        <f>SUM(I11:J11)</f>
        <v>97965</v>
      </c>
      <c r="L11" s="9">
        <f t="shared" ref="L11:N11" si="4">SUM(L12+L17+L22)</f>
        <v>0</v>
      </c>
      <c r="M11" s="10">
        <f>SUM(K11:L11)</f>
        <v>97965</v>
      </c>
      <c r="N11" s="9">
        <f t="shared" si="4"/>
        <v>0</v>
      </c>
      <c r="O11" s="10">
        <f>SUM(M11:N11)</f>
        <v>97965</v>
      </c>
      <c r="P11" s="49">
        <f>SUM(P12+P17+P22)</f>
        <v>165141.70000000004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 t="shared" ref="D12" si="5">D14</f>
        <v>0</v>
      </c>
      <c r="E12" s="10">
        <f t="shared" si="1"/>
        <v>0</v>
      </c>
      <c r="F12" s="9">
        <f t="shared" ref="F12" si="6">F14</f>
        <v>0</v>
      </c>
      <c r="G12" s="10">
        <f t="shared" ref="G12:G63" si="7">SUM(E12:F12)</f>
        <v>0</v>
      </c>
      <c r="H12" s="9">
        <f t="shared" ref="H12:J12" si="8">H14</f>
        <v>0</v>
      </c>
      <c r="I12" s="10">
        <f t="shared" ref="I12:I63" si="9">SUM(G12:H12)</f>
        <v>0</v>
      </c>
      <c r="J12" s="9">
        <f t="shared" si="8"/>
        <v>0</v>
      </c>
      <c r="K12" s="10">
        <f t="shared" ref="K12:K63" si="10">SUM(I12:J12)</f>
        <v>0</v>
      </c>
      <c r="L12" s="9">
        <f t="shared" ref="L12:N12" si="11">L14</f>
        <v>0</v>
      </c>
      <c r="M12" s="10">
        <f t="shared" ref="M12:M63" si="12">SUM(K12:L12)</f>
        <v>0</v>
      </c>
      <c r="N12" s="9">
        <f t="shared" si="11"/>
        <v>0</v>
      </c>
      <c r="O12" s="10">
        <f t="shared" ref="O12:O63" si="13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1"/>
        <v>0</v>
      </c>
      <c r="F13" s="14"/>
      <c r="G13" s="10">
        <f t="shared" si="7"/>
        <v>0</v>
      </c>
      <c r="H13" s="14"/>
      <c r="I13" s="10">
        <f t="shared" si="9"/>
        <v>0</v>
      </c>
      <c r="J13" s="14"/>
      <c r="K13" s="10">
        <f t="shared" si="10"/>
        <v>0</v>
      </c>
      <c r="L13" s="15"/>
      <c r="M13" s="10">
        <f t="shared" si="12"/>
        <v>0</v>
      </c>
      <c r="N13" s="15"/>
      <c r="O13" s="10">
        <f t="shared" si="13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 t="shared" ref="D14" si="14">D16</f>
        <v>0</v>
      </c>
      <c r="E14" s="10">
        <f t="shared" si="1"/>
        <v>0</v>
      </c>
      <c r="F14" s="10">
        <f t="shared" ref="F14" si="15">F16</f>
        <v>0</v>
      </c>
      <c r="G14" s="10">
        <f t="shared" si="7"/>
        <v>0</v>
      </c>
      <c r="H14" s="10">
        <f t="shared" ref="H14:J14" si="16">H16</f>
        <v>0</v>
      </c>
      <c r="I14" s="10">
        <f t="shared" si="9"/>
        <v>0</v>
      </c>
      <c r="J14" s="10">
        <f t="shared" si="16"/>
        <v>0</v>
      </c>
      <c r="K14" s="10">
        <f t="shared" si="10"/>
        <v>0</v>
      </c>
      <c r="L14" s="10">
        <f t="shared" ref="L14:N14" si="17">L16</f>
        <v>0</v>
      </c>
      <c r="M14" s="10">
        <f t="shared" si="12"/>
        <v>0</v>
      </c>
      <c r="N14" s="10">
        <f t="shared" si="17"/>
        <v>0</v>
      </c>
      <c r="O14" s="10">
        <f t="shared" si="13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1"/>
        <v>0</v>
      </c>
      <c r="F15" s="14"/>
      <c r="G15" s="10">
        <f t="shared" si="7"/>
        <v>0</v>
      </c>
      <c r="H15" s="14"/>
      <c r="I15" s="10">
        <f t="shared" si="9"/>
        <v>0</v>
      </c>
      <c r="J15" s="14"/>
      <c r="K15" s="10">
        <f t="shared" si="10"/>
        <v>0</v>
      </c>
      <c r="L15" s="15"/>
      <c r="M15" s="10">
        <f t="shared" si="12"/>
        <v>0</v>
      </c>
      <c r="N15" s="15"/>
      <c r="O15" s="10">
        <f t="shared" si="13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1"/>
        <v>0</v>
      </c>
      <c r="F16" s="16">
        <v>0</v>
      </c>
      <c r="G16" s="10">
        <f t="shared" si="7"/>
        <v>0</v>
      </c>
      <c r="H16" s="16">
        <v>0</v>
      </c>
      <c r="I16" s="10">
        <f t="shared" si="9"/>
        <v>0</v>
      </c>
      <c r="J16" s="16">
        <v>0</v>
      </c>
      <c r="K16" s="10">
        <f t="shared" si="10"/>
        <v>0</v>
      </c>
      <c r="L16" s="16">
        <v>0</v>
      </c>
      <c r="M16" s="10">
        <f t="shared" si="12"/>
        <v>0</v>
      </c>
      <c r="N16" s="16">
        <v>0</v>
      </c>
      <c r="O16" s="10">
        <f t="shared" si="13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 t="shared" ref="D17" si="18">SUM(D18+D20)</f>
        <v>0</v>
      </c>
      <c r="E17" s="10">
        <f t="shared" si="1"/>
        <v>97965</v>
      </c>
      <c r="F17" s="9">
        <f t="shared" ref="F17" si="19">SUM(F18+F20)</f>
        <v>0</v>
      </c>
      <c r="G17" s="10">
        <f t="shared" si="7"/>
        <v>97965</v>
      </c>
      <c r="H17" s="9">
        <f t="shared" ref="H17:J17" si="20">SUM(H18+H20)</f>
        <v>0</v>
      </c>
      <c r="I17" s="10">
        <f t="shared" si="9"/>
        <v>97965</v>
      </c>
      <c r="J17" s="9">
        <f t="shared" si="20"/>
        <v>0</v>
      </c>
      <c r="K17" s="10">
        <f t="shared" si="10"/>
        <v>97965</v>
      </c>
      <c r="L17" s="9">
        <f t="shared" ref="L17:N17" si="21">SUM(L18+L20)</f>
        <v>0</v>
      </c>
      <c r="M17" s="10">
        <f t="shared" si="12"/>
        <v>97965</v>
      </c>
      <c r="N17" s="9">
        <f t="shared" si="21"/>
        <v>0</v>
      </c>
      <c r="O17" s="10">
        <f t="shared" si="13"/>
        <v>97965</v>
      </c>
      <c r="P17" s="49">
        <f>SUM(P18+P20)</f>
        <v>292338.30000000005</v>
      </c>
      <c r="Q17" s="49">
        <f>SUM(Q18+Q20)</f>
        <v>239111.8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22">SUM(D19)</f>
        <v>0</v>
      </c>
      <c r="E18" s="10">
        <f t="shared" si="1"/>
        <v>193716.5</v>
      </c>
      <c r="F18" s="16">
        <f t="shared" si="22"/>
        <v>0</v>
      </c>
      <c r="G18" s="10">
        <f t="shared" si="7"/>
        <v>193716.5</v>
      </c>
      <c r="H18" s="16">
        <f t="shared" si="22"/>
        <v>0</v>
      </c>
      <c r="I18" s="10">
        <f t="shared" si="9"/>
        <v>193716.5</v>
      </c>
      <c r="J18" s="16">
        <f t="shared" si="22"/>
        <v>0</v>
      </c>
      <c r="K18" s="10">
        <f t="shared" si="10"/>
        <v>193716.5</v>
      </c>
      <c r="L18" s="16">
        <f t="shared" si="22"/>
        <v>0</v>
      </c>
      <c r="M18" s="10">
        <f t="shared" si="12"/>
        <v>193716.5</v>
      </c>
      <c r="N18" s="16">
        <f t="shared" si="22"/>
        <v>0</v>
      </c>
      <c r="O18" s="10">
        <f t="shared" si="13"/>
        <v>193716.5</v>
      </c>
      <c r="P18" s="50">
        <f>SUM(P19)</f>
        <v>455584.20000000007</v>
      </c>
      <c r="Q18" s="50">
        <f>SUM(Q19)</f>
        <v>404253.5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1"/>
        <v>193716.5</v>
      </c>
      <c r="F19" s="14"/>
      <c r="G19" s="10">
        <f t="shared" si="7"/>
        <v>193716.5</v>
      </c>
      <c r="H19" s="17"/>
      <c r="I19" s="10">
        <f t="shared" si="9"/>
        <v>193716.5</v>
      </c>
      <c r="J19" s="17"/>
      <c r="K19" s="10">
        <f t="shared" si="10"/>
        <v>193716.5</v>
      </c>
      <c r="L19" s="15"/>
      <c r="M19" s="10">
        <f t="shared" si="12"/>
        <v>193716.5</v>
      </c>
      <c r="N19" s="15"/>
      <c r="O19" s="10">
        <f t="shared" si="13"/>
        <v>193716.5</v>
      </c>
      <c r="P19" s="50">
        <f>165141.7-P26-P21</f>
        <v>455584.20000000007</v>
      </c>
      <c r="Q19" s="50">
        <f>168799.8-Q21-Q26</f>
        <v>404253.5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23">SUM(D21)</f>
        <v>0</v>
      </c>
      <c r="E20" s="10">
        <f t="shared" si="1"/>
        <v>-95751.5</v>
      </c>
      <c r="F20" s="16">
        <f t="shared" si="23"/>
        <v>0</v>
      </c>
      <c r="G20" s="10">
        <f t="shared" si="7"/>
        <v>-95751.5</v>
      </c>
      <c r="H20" s="16">
        <f t="shared" si="23"/>
        <v>0</v>
      </c>
      <c r="I20" s="10">
        <f t="shared" si="9"/>
        <v>-95751.5</v>
      </c>
      <c r="J20" s="16">
        <f t="shared" si="23"/>
        <v>0</v>
      </c>
      <c r="K20" s="10">
        <f t="shared" si="10"/>
        <v>-95751.5</v>
      </c>
      <c r="L20" s="16">
        <f t="shared" si="23"/>
        <v>0</v>
      </c>
      <c r="M20" s="10">
        <f t="shared" si="12"/>
        <v>-95751.5</v>
      </c>
      <c r="N20" s="16">
        <f t="shared" si="23"/>
        <v>0</v>
      </c>
      <c r="O20" s="10">
        <f t="shared" si="13"/>
        <v>-95751.5</v>
      </c>
      <c r="P20" s="50">
        <f>SUM(P21)</f>
        <v>-163245.9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1"/>
        <v>-95751.5</v>
      </c>
      <c r="F21" s="14"/>
      <c r="G21" s="10">
        <f t="shared" si="7"/>
        <v>-95751.5</v>
      </c>
      <c r="H21" s="17"/>
      <c r="I21" s="10">
        <f t="shared" si="9"/>
        <v>-95751.5</v>
      </c>
      <c r="J21" s="17"/>
      <c r="K21" s="10">
        <f t="shared" si="10"/>
        <v>-95751.5</v>
      </c>
      <c r="L21" s="15"/>
      <c r="M21" s="10">
        <f t="shared" si="12"/>
        <v>-95751.5</v>
      </c>
      <c r="N21" s="15"/>
      <c r="O21" s="10">
        <f t="shared" si="13"/>
        <v>-95751.5</v>
      </c>
      <c r="P21" s="50">
        <v>-163245.9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 t="shared" ref="D22" si="24">D23+D25</f>
        <v>0</v>
      </c>
      <c r="E22" s="10">
        <f t="shared" si="1"/>
        <v>0</v>
      </c>
      <c r="F22" s="20">
        <f t="shared" ref="F22" si="25">F23+F25</f>
        <v>0</v>
      </c>
      <c r="G22" s="10">
        <f t="shared" si="7"/>
        <v>0</v>
      </c>
      <c r="H22" s="20">
        <f t="shared" ref="H22:J22" si="26">H23+H25</f>
        <v>0</v>
      </c>
      <c r="I22" s="10">
        <f t="shared" si="9"/>
        <v>0</v>
      </c>
      <c r="J22" s="20">
        <f t="shared" si="26"/>
        <v>0</v>
      </c>
      <c r="K22" s="10">
        <f t="shared" si="10"/>
        <v>0</v>
      </c>
      <c r="L22" s="20">
        <f t="shared" ref="L22:N22" si="27">L23+L25</f>
        <v>0</v>
      </c>
      <c r="M22" s="10">
        <f t="shared" si="12"/>
        <v>0</v>
      </c>
      <c r="N22" s="20">
        <f t="shared" si="27"/>
        <v>0</v>
      </c>
      <c r="O22" s="10">
        <f t="shared" si="13"/>
        <v>0</v>
      </c>
      <c r="P22" s="49">
        <f>P23+P25</f>
        <v>-127196.6</v>
      </c>
      <c r="Q22" s="49">
        <f>Q23+Q25</f>
        <v>-70312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28">D24</f>
        <v>0</v>
      </c>
      <c r="E23" s="10">
        <f t="shared" si="1"/>
        <v>0</v>
      </c>
      <c r="F23" s="24">
        <f t="shared" si="28"/>
        <v>0</v>
      </c>
      <c r="G23" s="10">
        <f t="shared" si="7"/>
        <v>0</v>
      </c>
      <c r="H23" s="24">
        <f t="shared" si="28"/>
        <v>0</v>
      </c>
      <c r="I23" s="10">
        <f t="shared" si="9"/>
        <v>0</v>
      </c>
      <c r="J23" s="24">
        <f t="shared" si="28"/>
        <v>0</v>
      </c>
      <c r="K23" s="10">
        <f t="shared" si="10"/>
        <v>0</v>
      </c>
      <c r="L23" s="24">
        <f t="shared" si="28"/>
        <v>0</v>
      </c>
      <c r="M23" s="10">
        <f t="shared" si="12"/>
        <v>0</v>
      </c>
      <c r="N23" s="24">
        <f t="shared" si="28"/>
        <v>0</v>
      </c>
      <c r="O23" s="10">
        <f t="shared" si="13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1"/>
        <v>0</v>
      </c>
      <c r="F24" s="25"/>
      <c r="G24" s="10">
        <f t="shared" si="7"/>
        <v>0</v>
      </c>
      <c r="H24" s="25"/>
      <c r="I24" s="10">
        <f t="shared" si="9"/>
        <v>0</v>
      </c>
      <c r="J24" s="25"/>
      <c r="K24" s="10">
        <f t="shared" si="10"/>
        <v>0</v>
      </c>
      <c r="L24" s="26"/>
      <c r="M24" s="10">
        <f t="shared" si="12"/>
        <v>0</v>
      </c>
      <c r="N24" s="26"/>
      <c r="O24" s="10">
        <f t="shared" si="13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29">SUM(D26)</f>
        <v>0</v>
      </c>
      <c r="E25" s="10">
        <f t="shared" si="1"/>
        <v>0</v>
      </c>
      <c r="F25" s="24">
        <f t="shared" si="29"/>
        <v>0</v>
      </c>
      <c r="G25" s="10">
        <f t="shared" si="7"/>
        <v>0</v>
      </c>
      <c r="H25" s="24">
        <f t="shared" si="29"/>
        <v>0</v>
      </c>
      <c r="I25" s="10">
        <f t="shared" si="9"/>
        <v>0</v>
      </c>
      <c r="J25" s="24">
        <f t="shared" si="29"/>
        <v>0</v>
      </c>
      <c r="K25" s="10">
        <f t="shared" si="10"/>
        <v>0</v>
      </c>
      <c r="L25" s="24">
        <f t="shared" si="29"/>
        <v>0</v>
      </c>
      <c r="M25" s="10">
        <f t="shared" si="12"/>
        <v>0</v>
      </c>
      <c r="N25" s="24">
        <f t="shared" si="29"/>
        <v>0</v>
      </c>
      <c r="O25" s="10">
        <f t="shared" si="13"/>
        <v>0</v>
      </c>
      <c r="P25" s="50">
        <f>SUM(P26)</f>
        <v>-127196.6</v>
      </c>
      <c r="Q25" s="50">
        <f>SUM(Q26)</f>
        <v>-70312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1"/>
        <v>0</v>
      </c>
      <c r="F26" s="27"/>
      <c r="G26" s="10">
        <f t="shared" si="7"/>
        <v>0</v>
      </c>
      <c r="H26" s="27"/>
      <c r="I26" s="10">
        <f t="shared" si="9"/>
        <v>0</v>
      </c>
      <c r="J26" s="27"/>
      <c r="K26" s="10">
        <f t="shared" si="10"/>
        <v>0</v>
      </c>
      <c r="L26" s="26"/>
      <c r="M26" s="10">
        <f t="shared" si="12"/>
        <v>0</v>
      </c>
      <c r="N26" s="26"/>
      <c r="O26" s="10">
        <f t="shared" si="13"/>
        <v>0</v>
      </c>
      <c r="P26" s="50">
        <v>-127196.6</v>
      </c>
      <c r="Q26" s="50">
        <v>-70312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1"/>
        <v>0</v>
      </c>
      <c r="F27" s="27"/>
      <c r="G27" s="10">
        <f t="shared" si="7"/>
        <v>0</v>
      </c>
      <c r="H27" s="27"/>
      <c r="I27" s="10">
        <f t="shared" si="9"/>
        <v>0</v>
      </c>
      <c r="J27" s="27"/>
      <c r="K27" s="10">
        <f t="shared" si="10"/>
        <v>0</v>
      </c>
      <c r="L27" s="26"/>
      <c r="M27" s="10">
        <f t="shared" si="12"/>
        <v>0</v>
      </c>
      <c r="N27" s="26"/>
      <c r="O27" s="10">
        <f t="shared" si="13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1"/>
        <v>0</v>
      </c>
      <c r="F28" s="27"/>
      <c r="G28" s="10">
        <f t="shared" si="7"/>
        <v>0</v>
      </c>
      <c r="H28" s="27"/>
      <c r="I28" s="10">
        <f t="shared" si="9"/>
        <v>0</v>
      </c>
      <c r="J28" s="27"/>
      <c r="K28" s="10">
        <f t="shared" si="10"/>
        <v>0</v>
      </c>
      <c r="L28" s="26"/>
      <c r="M28" s="10">
        <f t="shared" si="12"/>
        <v>0</v>
      </c>
      <c r="N28" s="26"/>
      <c r="O28" s="10">
        <f t="shared" si="13"/>
        <v>0</v>
      </c>
      <c r="P28" s="50">
        <f t="shared" ref="P28:Q29" si="30">P29</f>
        <v>0</v>
      </c>
      <c r="Q28" s="50">
        <f t="shared" si="30"/>
        <v>0</v>
      </c>
      <c r="R28" s="43">
        <f t="shared" ref="R28:T29" si="31">R29</f>
        <v>0</v>
      </c>
      <c r="S28" s="43">
        <f t="shared" si="31"/>
        <v>0</v>
      </c>
      <c r="T28" s="43">
        <f t="shared" si="31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1"/>
        <v>0</v>
      </c>
      <c r="F29" s="27"/>
      <c r="G29" s="10">
        <f t="shared" si="7"/>
        <v>0</v>
      </c>
      <c r="H29" s="27"/>
      <c r="I29" s="10">
        <f t="shared" si="9"/>
        <v>0</v>
      </c>
      <c r="J29" s="27"/>
      <c r="K29" s="10">
        <f t="shared" si="10"/>
        <v>0</v>
      </c>
      <c r="L29" s="26"/>
      <c r="M29" s="10">
        <f t="shared" si="12"/>
        <v>0</v>
      </c>
      <c r="N29" s="26"/>
      <c r="O29" s="10">
        <f t="shared" si="13"/>
        <v>0</v>
      </c>
      <c r="P29" s="50">
        <f t="shared" si="30"/>
        <v>0</v>
      </c>
      <c r="Q29" s="50">
        <f t="shared" si="30"/>
        <v>0</v>
      </c>
      <c r="R29" s="43">
        <f t="shared" si="31"/>
        <v>0</v>
      </c>
      <c r="S29" s="43">
        <f t="shared" si="31"/>
        <v>0</v>
      </c>
      <c r="T29" s="43">
        <f t="shared" si="31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1"/>
        <v>0</v>
      </c>
      <c r="F30" s="27"/>
      <c r="G30" s="10">
        <f t="shared" si="7"/>
        <v>0</v>
      </c>
      <c r="H30" s="27"/>
      <c r="I30" s="10">
        <f t="shared" si="9"/>
        <v>0</v>
      </c>
      <c r="J30" s="27"/>
      <c r="K30" s="10">
        <f t="shared" si="10"/>
        <v>0</v>
      </c>
      <c r="L30" s="26"/>
      <c r="M30" s="10">
        <f t="shared" si="12"/>
        <v>0</v>
      </c>
      <c r="N30" s="26"/>
      <c r="O30" s="10">
        <f t="shared" si="13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1"/>
        <v>0</v>
      </c>
      <c r="F31" s="27"/>
      <c r="G31" s="10">
        <f t="shared" si="7"/>
        <v>0</v>
      </c>
      <c r="H31" s="27"/>
      <c r="I31" s="10">
        <f t="shared" si="9"/>
        <v>0</v>
      </c>
      <c r="J31" s="27"/>
      <c r="K31" s="10">
        <f t="shared" si="10"/>
        <v>0</v>
      </c>
      <c r="L31" s="26"/>
      <c r="M31" s="10">
        <f t="shared" si="12"/>
        <v>0</v>
      </c>
      <c r="N31" s="26"/>
      <c r="O31" s="10">
        <f t="shared" si="13"/>
        <v>0</v>
      </c>
      <c r="P31" s="50">
        <f t="shared" ref="P31:Q32" si="32">P32</f>
        <v>0</v>
      </c>
      <c r="Q31" s="50">
        <f t="shared" si="32"/>
        <v>0</v>
      </c>
      <c r="R31" s="43">
        <f t="shared" ref="R31:T32" si="33">R32</f>
        <v>0</v>
      </c>
      <c r="S31" s="43">
        <f t="shared" si="33"/>
        <v>0</v>
      </c>
      <c r="T31" s="43">
        <f t="shared" si="33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1"/>
        <v>0</v>
      </c>
      <c r="F32" s="27"/>
      <c r="G32" s="10">
        <f t="shared" si="7"/>
        <v>0</v>
      </c>
      <c r="H32" s="27"/>
      <c r="I32" s="10">
        <f t="shared" si="9"/>
        <v>0</v>
      </c>
      <c r="J32" s="27"/>
      <c r="K32" s="10">
        <f t="shared" si="10"/>
        <v>0</v>
      </c>
      <c r="L32" s="26"/>
      <c r="M32" s="10">
        <f t="shared" si="12"/>
        <v>0</v>
      </c>
      <c r="N32" s="26"/>
      <c r="O32" s="10">
        <f t="shared" si="13"/>
        <v>0</v>
      </c>
      <c r="P32" s="50">
        <f t="shared" si="32"/>
        <v>0</v>
      </c>
      <c r="Q32" s="50">
        <f t="shared" si="32"/>
        <v>0</v>
      </c>
      <c r="R32" s="43">
        <f t="shared" si="33"/>
        <v>0</v>
      </c>
      <c r="S32" s="43">
        <f t="shared" si="33"/>
        <v>0</v>
      </c>
      <c r="T32" s="43">
        <f t="shared" si="33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1"/>
        <v>0</v>
      </c>
      <c r="F33" s="27"/>
      <c r="G33" s="10">
        <f t="shared" si="7"/>
        <v>0</v>
      </c>
      <c r="H33" s="27"/>
      <c r="I33" s="10">
        <f t="shared" si="9"/>
        <v>0</v>
      </c>
      <c r="J33" s="27"/>
      <c r="K33" s="10">
        <f t="shared" si="10"/>
        <v>0</v>
      </c>
      <c r="L33" s="26"/>
      <c r="M33" s="10">
        <f t="shared" si="12"/>
        <v>0</v>
      </c>
      <c r="N33" s="26"/>
      <c r="O33" s="10">
        <f t="shared" si="13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1"/>
        <v>0</v>
      </c>
      <c r="F34" s="27"/>
      <c r="G34" s="10">
        <f t="shared" si="7"/>
        <v>0</v>
      </c>
      <c r="H34" s="27"/>
      <c r="I34" s="10">
        <f t="shared" si="9"/>
        <v>0</v>
      </c>
      <c r="J34" s="27"/>
      <c r="K34" s="10">
        <f t="shared" si="10"/>
        <v>0</v>
      </c>
      <c r="L34" s="26"/>
      <c r="M34" s="10">
        <f t="shared" si="12"/>
        <v>0</v>
      </c>
      <c r="N34" s="26"/>
      <c r="O34" s="10">
        <f t="shared" si="13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1"/>
        <v>0</v>
      </c>
      <c r="F35" s="27"/>
      <c r="G35" s="10">
        <f t="shared" si="7"/>
        <v>0</v>
      </c>
      <c r="H35" s="27"/>
      <c r="I35" s="10">
        <f t="shared" si="9"/>
        <v>0</v>
      </c>
      <c r="J35" s="27"/>
      <c r="K35" s="10">
        <f t="shared" si="10"/>
        <v>0</v>
      </c>
      <c r="L35" s="26"/>
      <c r="M35" s="10">
        <f t="shared" si="12"/>
        <v>0</v>
      </c>
      <c r="N35" s="26"/>
      <c r="O35" s="10">
        <f t="shared" si="13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1"/>
        <v>0</v>
      </c>
      <c r="F36" s="27"/>
      <c r="G36" s="10">
        <f t="shared" si="7"/>
        <v>0</v>
      </c>
      <c r="H36" s="27"/>
      <c r="I36" s="10">
        <f t="shared" si="9"/>
        <v>0</v>
      </c>
      <c r="J36" s="27"/>
      <c r="K36" s="10">
        <f t="shared" si="10"/>
        <v>0</v>
      </c>
      <c r="L36" s="26"/>
      <c r="M36" s="10">
        <f t="shared" si="12"/>
        <v>0</v>
      </c>
      <c r="N36" s="26"/>
      <c r="O36" s="10">
        <f t="shared" si="13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1"/>
        <v>0</v>
      </c>
      <c r="F37" s="27"/>
      <c r="G37" s="10">
        <f t="shared" si="7"/>
        <v>0</v>
      </c>
      <c r="H37" s="27"/>
      <c r="I37" s="10">
        <f t="shared" si="9"/>
        <v>0</v>
      </c>
      <c r="J37" s="27"/>
      <c r="K37" s="10">
        <f t="shared" si="10"/>
        <v>0</v>
      </c>
      <c r="L37" s="26"/>
      <c r="M37" s="10">
        <f t="shared" si="12"/>
        <v>0</v>
      </c>
      <c r="N37" s="26"/>
      <c r="O37" s="10">
        <f t="shared" si="13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1"/>
        <v>0</v>
      </c>
      <c r="F38" s="27"/>
      <c r="G38" s="10">
        <f t="shared" si="7"/>
        <v>0</v>
      </c>
      <c r="H38" s="27"/>
      <c r="I38" s="10">
        <f t="shared" si="9"/>
        <v>0</v>
      </c>
      <c r="J38" s="27"/>
      <c r="K38" s="10">
        <f t="shared" si="10"/>
        <v>0</v>
      </c>
      <c r="L38" s="26"/>
      <c r="M38" s="10">
        <f t="shared" si="12"/>
        <v>0</v>
      </c>
      <c r="N38" s="26"/>
      <c r="O38" s="10">
        <f t="shared" si="13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1"/>
        <v>0</v>
      </c>
      <c r="F39" s="27"/>
      <c r="G39" s="10">
        <f t="shared" si="7"/>
        <v>0</v>
      </c>
      <c r="H39" s="27"/>
      <c r="I39" s="10">
        <f t="shared" si="9"/>
        <v>0</v>
      </c>
      <c r="J39" s="27"/>
      <c r="K39" s="10">
        <f t="shared" si="10"/>
        <v>0</v>
      </c>
      <c r="L39" s="26"/>
      <c r="M39" s="10">
        <f t="shared" si="12"/>
        <v>0</v>
      </c>
      <c r="N39" s="26"/>
      <c r="O39" s="10">
        <f t="shared" si="13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1"/>
        <v>0</v>
      </c>
      <c r="F40" s="27"/>
      <c r="G40" s="10">
        <f t="shared" si="7"/>
        <v>0</v>
      </c>
      <c r="H40" s="27"/>
      <c r="I40" s="10">
        <f t="shared" si="9"/>
        <v>0</v>
      </c>
      <c r="J40" s="27"/>
      <c r="K40" s="10">
        <f t="shared" si="10"/>
        <v>0</v>
      </c>
      <c r="L40" s="26"/>
      <c r="M40" s="10">
        <f t="shared" si="12"/>
        <v>0</v>
      </c>
      <c r="N40" s="26"/>
      <c r="O40" s="10">
        <f t="shared" si="13"/>
        <v>0</v>
      </c>
      <c r="P40" s="50">
        <f t="shared" ref="P40:Q41" si="34">P41</f>
        <v>0</v>
      </c>
      <c r="Q40" s="50">
        <f t="shared" si="34"/>
        <v>0</v>
      </c>
      <c r="R40" s="43">
        <f t="shared" ref="R40:T41" si="35">R41</f>
        <v>0</v>
      </c>
      <c r="S40" s="43">
        <f t="shared" si="35"/>
        <v>0</v>
      </c>
      <c r="T40" s="43">
        <f t="shared" si="35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1"/>
        <v>0</v>
      </c>
      <c r="F41" s="27"/>
      <c r="G41" s="10">
        <f t="shared" si="7"/>
        <v>0</v>
      </c>
      <c r="H41" s="27"/>
      <c r="I41" s="10">
        <f t="shared" si="9"/>
        <v>0</v>
      </c>
      <c r="J41" s="27"/>
      <c r="K41" s="10">
        <f t="shared" si="10"/>
        <v>0</v>
      </c>
      <c r="L41" s="26"/>
      <c r="M41" s="10">
        <f t="shared" si="12"/>
        <v>0</v>
      </c>
      <c r="N41" s="26"/>
      <c r="O41" s="10">
        <f t="shared" si="13"/>
        <v>0</v>
      </c>
      <c r="P41" s="50">
        <f t="shared" si="34"/>
        <v>0</v>
      </c>
      <c r="Q41" s="50">
        <f t="shared" si="34"/>
        <v>0</v>
      </c>
      <c r="R41" s="43">
        <f t="shared" si="35"/>
        <v>0</v>
      </c>
      <c r="S41" s="43">
        <f t="shared" si="35"/>
        <v>0</v>
      </c>
      <c r="T41" s="43">
        <f t="shared" si="35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1"/>
        <v>0</v>
      </c>
      <c r="F42" s="27"/>
      <c r="G42" s="10">
        <f t="shared" si="7"/>
        <v>0</v>
      </c>
      <c r="H42" s="27"/>
      <c r="I42" s="10">
        <f t="shared" si="9"/>
        <v>0</v>
      </c>
      <c r="J42" s="27"/>
      <c r="K42" s="10">
        <f t="shared" si="10"/>
        <v>0</v>
      </c>
      <c r="L42" s="26"/>
      <c r="M42" s="10">
        <f t="shared" si="12"/>
        <v>0</v>
      </c>
      <c r="N42" s="26"/>
      <c r="O42" s="10">
        <f t="shared" si="13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1"/>
        <v>0</v>
      </c>
      <c r="F43" s="27"/>
      <c r="G43" s="10">
        <f t="shared" si="7"/>
        <v>0</v>
      </c>
      <c r="H43" s="27"/>
      <c r="I43" s="10">
        <f t="shared" si="9"/>
        <v>0</v>
      </c>
      <c r="J43" s="27"/>
      <c r="K43" s="10">
        <f t="shared" si="10"/>
        <v>0</v>
      </c>
      <c r="L43" s="26"/>
      <c r="M43" s="10">
        <f t="shared" si="12"/>
        <v>0</v>
      </c>
      <c r="N43" s="26"/>
      <c r="O43" s="10">
        <f t="shared" si="13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1"/>
        <v>0</v>
      </c>
      <c r="F44" s="27"/>
      <c r="G44" s="10">
        <f t="shared" si="7"/>
        <v>0</v>
      </c>
      <c r="H44" s="27"/>
      <c r="I44" s="10">
        <f t="shared" si="9"/>
        <v>0</v>
      </c>
      <c r="J44" s="27"/>
      <c r="K44" s="10">
        <f t="shared" si="10"/>
        <v>0</v>
      </c>
      <c r="L44" s="26"/>
      <c r="M44" s="10">
        <f t="shared" si="12"/>
        <v>0</v>
      </c>
      <c r="N44" s="26"/>
      <c r="O44" s="10">
        <f t="shared" si="13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1"/>
        <v>0</v>
      </c>
      <c r="F45" s="27"/>
      <c r="G45" s="10">
        <f t="shared" si="7"/>
        <v>0</v>
      </c>
      <c r="H45" s="27"/>
      <c r="I45" s="10">
        <f t="shared" si="9"/>
        <v>0</v>
      </c>
      <c r="J45" s="27"/>
      <c r="K45" s="10">
        <f t="shared" si="10"/>
        <v>0</v>
      </c>
      <c r="L45" s="26"/>
      <c r="M45" s="10">
        <f t="shared" si="12"/>
        <v>0</v>
      </c>
      <c r="N45" s="26"/>
      <c r="O45" s="10">
        <f t="shared" si="13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 t="shared" ref="D46" si="36">SUM(D47+D54)</f>
        <v>0</v>
      </c>
      <c r="E46" s="10">
        <f t="shared" si="1"/>
        <v>0</v>
      </c>
      <c r="F46" s="20">
        <f t="shared" ref="F46" si="37">SUM(F47+F54)</f>
        <v>0</v>
      </c>
      <c r="G46" s="10">
        <f t="shared" si="7"/>
        <v>0</v>
      </c>
      <c r="H46" s="20">
        <f t="shared" ref="H46:J46" si="38">SUM(H47+H54)</f>
        <v>0</v>
      </c>
      <c r="I46" s="10">
        <f t="shared" si="9"/>
        <v>0</v>
      </c>
      <c r="J46" s="20">
        <f t="shared" si="38"/>
        <v>0</v>
      </c>
      <c r="K46" s="10">
        <f t="shared" si="10"/>
        <v>0</v>
      </c>
      <c r="L46" s="20">
        <f t="shared" ref="L46:N46" si="39">SUM(L47+L54)</f>
        <v>0</v>
      </c>
      <c r="M46" s="10">
        <f t="shared" si="12"/>
        <v>0</v>
      </c>
      <c r="N46" s="20">
        <f t="shared" si="39"/>
        <v>0</v>
      </c>
      <c r="O46" s="10">
        <f t="shared" si="13"/>
        <v>0</v>
      </c>
      <c r="P46" s="49">
        <f>SUM(P47+P54)</f>
        <v>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 t="shared" ref="D47" si="40">D51+D48</f>
        <v>0</v>
      </c>
      <c r="E47" s="10">
        <f t="shared" si="1"/>
        <v>-3379739.2</v>
      </c>
      <c r="F47" s="24">
        <f t="shared" ref="F47" si="41">F51+F48</f>
        <v>0</v>
      </c>
      <c r="G47" s="10">
        <f t="shared" si="7"/>
        <v>-3379739.2</v>
      </c>
      <c r="H47" s="24">
        <f t="shared" ref="H47:J47" si="42">H51+H48</f>
        <v>0</v>
      </c>
      <c r="I47" s="10">
        <f t="shared" si="9"/>
        <v>-3379739.2</v>
      </c>
      <c r="J47" s="24">
        <f t="shared" si="42"/>
        <v>0</v>
      </c>
      <c r="K47" s="10">
        <f t="shared" si="10"/>
        <v>-3379739.2</v>
      </c>
      <c r="L47" s="24">
        <f t="shared" ref="L47:N47" si="43">L51+L48</f>
        <v>0</v>
      </c>
      <c r="M47" s="10">
        <f t="shared" si="12"/>
        <v>-3379739.2</v>
      </c>
      <c r="N47" s="24">
        <f t="shared" si="43"/>
        <v>0</v>
      </c>
      <c r="O47" s="10">
        <f t="shared" si="13"/>
        <v>-3379739.2</v>
      </c>
      <c r="P47" s="50">
        <f>P51+P48</f>
        <v>-5703573.2000000002</v>
      </c>
      <c r="Q47" s="50">
        <f>Q51+Q48</f>
        <v>-5553189.9000000004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44">D49</f>
        <v>0</v>
      </c>
      <c r="E48" s="10">
        <f t="shared" si="1"/>
        <v>0</v>
      </c>
      <c r="F48" s="24">
        <f t="shared" si="44"/>
        <v>0</v>
      </c>
      <c r="G48" s="10">
        <f t="shared" si="7"/>
        <v>0</v>
      </c>
      <c r="H48" s="24">
        <f t="shared" si="44"/>
        <v>0</v>
      </c>
      <c r="I48" s="10">
        <f t="shared" si="9"/>
        <v>0</v>
      </c>
      <c r="J48" s="24">
        <f t="shared" si="44"/>
        <v>0</v>
      </c>
      <c r="K48" s="10">
        <f t="shared" si="10"/>
        <v>0</v>
      </c>
      <c r="L48" s="24">
        <f t="shared" si="44"/>
        <v>0</v>
      </c>
      <c r="M48" s="10">
        <f t="shared" si="12"/>
        <v>0</v>
      </c>
      <c r="N48" s="24">
        <f t="shared" si="44"/>
        <v>0</v>
      </c>
      <c r="O48" s="10">
        <f t="shared" si="13"/>
        <v>0</v>
      </c>
      <c r="P48" s="50">
        <f t="shared" ref="P48:Q49" si="45">P49</f>
        <v>0</v>
      </c>
      <c r="Q48" s="50">
        <f t="shared" si="45"/>
        <v>0</v>
      </c>
      <c r="R48" s="43">
        <f t="shared" ref="R48:T49" si="46">R49</f>
        <v>0</v>
      </c>
      <c r="S48" s="43">
        <f t="shared" si="46"/>
        <v>0</v>
      </c>
      <c r="T48" s="43">
        <f t="shared" si="46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44"/>
        <v>0</v>
      </c>
      <c r="E49" s="10">
        <f t="shared" si="1"/>
        <v>0</v>
      </c>
      <c r="F49" s="24">
        <f t="shared" si="44"/>
        <v>0</v>
      </c>
      <c r="G49" s="10">
        <f t="shared" si="7"/>
        <v>0</v>
      </c>
      <c r="H49" s="24">
        <f t="shared" si="44"/>
        <v>0</v>
      </c>
      <c r="I49" s="10">
        <f t="shared" si="9"/>
        <v>0</v>
      </c>
      <c r="J49" s="24">
        <f t="shared" si="44"/>
        <v>0</v>
      </c>
      <c r="K49" s="10">
        <f t="shared" si="10"/>
        <v>0</v>
      </c>
      <c r="L49" s="24">
        <f t="shared" si="44"/>
        <v>0</v>
      </c>
      <c r="M49" s="10">
        <f t="shared" si="12"/>
        <v>0</v>
      </c>
      <c r="N49" s="24">
        <f t="shared" si="44"/>
        <v>0</v>
      </c>
      <c r="O49" s="10">
        <f t="shared" si="13"/>
        <v>0</v>
      </c>
      <c r="P49" s="50">
        <f t="shared" si="45"/>
        <v>0</v>
      </c>
      <c r="Q49" s="50">
        <f t="shared" si="45"/>
        <v>0</v>
      </c>
      <c r="R49" s="43">
        <f t="shared" si="46"/>
        <v>0</v>
      </c>
      <c r="S49" s="43">
        <f t="shared" si="46"/>
        <v>0</v>
      </c>
      <c r="T49" s="43">
        <f t="shared" si="46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1"/>
        <v>0</v>
      </c>
      <c r="F50" s="27"/>
      <c r="G50" s="10">
        <f t="shared" si="7"/>
        <v>0</v>
      </c>
      <c r="H50" s="27"/>
      <c r="I50" s="10">
        <f t="shared" si="9"/>
        <v>0</v>
      </c>
      <c r="J50" s="27"/>
      <c r="K50" s="10">
        <f t="shared" si="10"/>
        <v>0</v>
      </c>
      <c r="L50" s="26"/>
      <c r="M50" s="10">
        <f t="shared" si="12"/>
        <v>0</v>
      </c>
      <c r="N50" s="26"/>
      <c r="O50" s="10">
        <f t="shared" si="13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47">D52</f>
        <v>0</v>
      </c>
      <c r="E51" s="10">
        <f t="shared" si="1"/>
        <v>-3379739.2</v>
      </c>
      <c r="F51" s="28">
        <f t="shared" si="47"/>
        <v>0</v>
      </c>
      <c r="G51" s="10">
        <f t="shared" si="7"/>
        <v>-3379739.2</v>
      </c>
      <c r="H51" s="28">
        <f t="shared" si="47"/>
        <v>0</v>
      </c>
      <c r="I51" s="10">
        <f t="shared" si="9"/>
        <v>-3379739.2</v>
      </c>
      <c r="J51" s="28">
        <f t="shared" si="47"/>
        <v>0</v>
      </c>
      <c r="K51" s="10">
        <f t="shared" si="10"/>
        <v>-3379739.2</v>
      </c>
      <c r="L51" s="24">
        <f t="shared" si="47"/>
        <v>0</v>
      </c>
      <c r="M51" s="10">
        <f t="shared" si="12"/>
        <v>-3379739.2</v>
      </c>
      <c r="N51" s="24">
        <f t="shared" si="47"/>
        <v>0</v>
      </c>
      <c r="O51" s="10">
        <f t="shared" si="13"/>
        <v>-3379739.2</v>
      </c>
      <c r="P51" s="50">
        <f t="shared" ref="P51:Q52" si="48">P52</f>
        <v>-5703573.2000000002</v>
      </c>
      <c r="Q51" s="50">
        <f t="shared" si="48"/>
        <v>-5553189.9000000004</v>
      </c>
      <c r="R51" s="43">
        <f t="shared" ref="R51:T52" si="49">R52</f>
        <v>-3701938.7</v>
      </c>
      <c r="S51" s="43">
        <f t="shared" si="49"/>
        <v>-3726407.6</v>
      </c>
      <c r="T51" s="43">
        <f t="shared" si="49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47"/>
        <v>0</v>
      </c>
      <c r="E52" s="10">
        <f t="shared" si="1"/>
        <v>-3379739.2</v>
      </c>
      <c r="F52" s="28">
        <f t="shared" si="47"/>
        <v>0</v>
      </c>
      <c r="G52" s="10">
        <f t="shared" si="7"/>
        <v>-3379739.2</v>
      </c>
      <c r="H52" s="28">
        <f t="shared" si="47"/>
        <v>0</v>
      </c>
      <c r="I52" s="10">
        <f t="shared" si="9"/>
        <v>-3379739.2</v>
      </c>
      <c r="J52" s="28">
        <f t="shared" si="47"/>
        <v>0</v>
      </c>
      <c r="K52" s="10">
        <f t="shared" si="10"/>
        <v>-3379739.2</v>
      </c>
      <c r="L52" s="24">
        <f t="shared" si="47"/>
        <v>0</v>
      </c>
      <c r="M52" s="10">
        <f t="shared" si="12"/>
        <v>-3379739.2</v>
      </c>
      <c r="N52" s="24">
        <f t="shared" si="47"/>
        <v>0</v>
      </c>
      <c r="O52" s="10">
        <f t="shared" si="13"/>
        <v>-3379739.2</v>
      </c>
      <c r="P52" s="50">
        <f t="shared" si="48"/>
        <v>-5703573.2000000002</v>
      </c>
      <c r="Q52" s="50">
        <f t="shared" si="48"/>
        <v>-5553189.9000000004</v>
      </c>
      <c r="R52" s="43">
        <f t="shared" si="49"/>
        <v>-3701938.7</v>
      </c>
      <c r="S52" s="43">
        <f t="shared" si="49"/>
        <v>-3726407.6</v>
      </c>
      <c r="T52" s="43">
        <f t="shared" si="49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1"/>
        <v>-3379739.2</v>
      </c>
      <c r="F53" s="25"/>
      <c r="G53" s="10">
        <f t="shared" si="7"/>
        <v>-3379739.2</v>
      </c>
      <c r="H53" s="25"/>
      <c r="I53" s="10">
        <f t="shared" si="9"/>
        <v>-3379739.2</v>
      </c>
      <c r="J53" s="25"/>
      <c r="K53" s="10">
        <f t="shared" si="10"/>
        <v>-3379739.2</v>
      </c>
      <c r="L53" s="26"/>
      <c r="M53" s="10">
        <f t="shared" si="12"/>
        <v>-3379739.2</v>
      </c>
      <c r="N53" s="26"/>
      <c r="O53" s="10">
        <f t="shared" si="13"/>
        <v>-3379739.2</v>
      </c>
      <c r="P53" s="50">
        <f>-5247989-P24-P19</f>
        <v>-5703573.2000000002</v>
      </c>
      <c r="Q53" s="50">
        <f>-5148936.4-Q24-Q19</f>
        <v>-5553189.9000000004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1"/>
        <v>3379739.2</v>
      </c>
      <c r="F54" s="28">
        <f>SUM(F555+F58)</f>
        <v>0</v>
      </c>
      <c r="G54" s="10">
        <f t="shared" si="7"/>
        <v>3379739.2</v>
      </c>
      <c r="H54" s="28">
        <f>SUM(H555+H58)</f>
        <v>0</v>
      </c>
      <c r="I54" s="10">
        <f t="shared" si="9"/>
        <v>3379739.2</v>
      </c>
      <c r="J54" s="28">
        <f>SUM(J555+J58)</f>
        <v>0</v>
      </c>
      <c r="K54" s="10">
        <f t="shared" si="10"/>
        <v>3379739.2</v>
      </c>
      <c r="L54" s="24">
        <f>SUM(L555+L58)</f>
        <v>0</v>
      </c>
      <c r="M54" s="10">
        <f t="shared" si="12"/>
        <v>3379739.2</v>
      </c>
      <c r="N54" s="24">
        <f>SUM(N555+N58)</f>
        <v>0</v>
      </c>
      <c r="O54" s="10">
        <f t="shared" si="13"/>
        <v>3379739.2</v>
      </c>
      <c r="P54" s="50">
        <f>P55+P58</f>
        <v>5703573.2000000002</v>
      </c>
      <c r="Q54" s="50">
        <f>Q55+Q58</f>
        <v>5553189.9000000004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50">D56</f>
        <v>0</v>
      </c>
      <c r="E55" s="10">
        <f t="shared" si="1"/>
        <v>0</v>
      </c>
      <c r="F55" s="28">
        <f t="shared" si="50"/>
        <v>0</v>
      </c>
      <c r="G55" s="10">
        <f t="shared" si="7"/>
        <v>0</v>
      </c>
      <c r="H55" s="28">
        <f t="shared" si="50"/>
        <v>0</v>
      </c>
      <c r="I55" s="10">
        <f t="shared" si="9"/>
        <v>0</v>
      </c>
      <c r="J55" s="28">
        <f t="shared" si="50"/>
        <v>0</v>
      </c>
      <c r="K55" s="10">
        <f t="shared" si="10"/>
        <v>0</v>
      </c>
      <c r="L55" s="24">
        <f t="shared" si="50"/>
        <v>0</v>
      </c>
      <c r="M55" s="10">
        <f t="shared" si="12"/>
        <v>0</v>
      </c>
      <c r="N55" s="24">
        <f t="shared" si="50"/>
        <v>0</v>
      </c>
      <c r="O55" s="10">
        <f t="shared" si="13"/>
        <v>0</v>
      </c>
      <c r="P55" s="50">
        <f t="shared" ref="P55:Q56" si="51">P56</f>
        <v>0</v>
      </c>
      <c r="Q55" s="50">
        <f t="shared" si="51"/>
        <v>0</v>
      </c>
      <c r="R55" s="43">
        <f t="shared" ref="R55:T56" si="52">R56</f>
        <v>0</v>
      </c>
      <c r="S55" s="43">
        <f t="shared" si="52"/>
        <v>0</v>
      </c>
      <c r="T55" s="43">
        <f t="shared" si="52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50"/>
        <v>0</v>
      </c>
      <c r="E56" s="10">
        <f t="shared" si="1"/>
        <v>0</v>
      </c>
      <c r="F56" s="24">
        <f t="shared" si="50"/>
        <v>0</v>
      </c>
      <c r="G56" s="10">
        <f t="shared" si="7"/>
        <v>0</v>
      </c>
      <c r="H56" s="24">
        <f t="shared" si="50"/>
        <v>0</v>
      </c>
      <c r="I56" s="10">
        <f t="shared" si="9"/>
        <v>0</v>
      </c>
      <c r="J56" s="24">
        <f t="shared" si="50"/>
        <v>0</v>
      </c>
      <c r="K56" s="10">
        <f t="shared" si="10"/>
        <v>0</v>
      </c>
      <c r="L56" s="24">
        <f t="shared" si="50"/>
        <v>0</v>
      </c>
      <c r="M56" s="10">
        <f t="shared" si="12"/>
        <v>0</v>
      </c>
      <c r="N56" s="24">
        <f t="shared" si="50"/>
        <v>0</v>
      </c>
      <c r="O56" s="10">
        <f t="shared" si="13"/>
        <v>0</v>
      </c>
      <c r="P56" s="50">
        <f t="shared" si="51"/>
        <v>0</v>
      </c>
      <c r="Q56" s="50">
        <f t="shared" si="51"/>
        <v>0</v>
      </c>
      <c r="R56" s="43">
        <f t="shared" si="52"/>
        <v>0</v>
      </c>
      <c r="S56" s="43">
        <f t="shared" si="52"/>
        <v>0</v>
      </c>
      <c r="T56" s="43">
        <f t="shared" si="52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1"/>
        <v>0</v>
      </c>
      <c r="F57" s="27"/>
      <c r="G57" s="10">
        <f t="shared" si="7"/>
        <v>0</v>
      </c>
      <c r="H57" s="27"/>
      <c r="I57" s="10">
        <f t="shared" si="9"/>
        <v>0</v>
      </c>
      <c r="J57" s="27"/>
      <c r="K57" s="10">
        <f t="shared" si="10"/>
        <v>0</v>
      </c>
      <c r="L57" s="26"/>
      <c r="M57" s="10">
        <f t="shared" si="12"/>
        <v>0</v>
      </c>
      <c r="N57" s="26"/>
      <c r="O57" s="10">
        <f t="shared" si="13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 t="shared" ref="D58" si="53">D59-D61</f>
        <v>0</v>
      </c>
      <c r="E58" s="10">
        <f t="shared" si="1"/>
        <v>3379739.2</v>
      </c>
      <c r="F58" s="24">
        <f t="shared" ref="F58" si="54">F59-F61</f>
        <v>0</v>
      </c>
      <c r="G58" s="10">
        <f t="shared" si="7"/>
        <v>3379739.2</v>
      </c>
      <c r="H58" s="24">
        <f t="shared" ref="H58:J58" si="55">H59-H61</f>
        <v>0</v>
      </c>
      <c r="I58" s="10">
        <f t="shared" si="9"/>
        <v>3379739.2</v>
      </c>
      <c r="J58" s="24">
        <f t="shared" si="55"/>
        <v>0</v>
      </c>
      <c r="K58" s="10">
        <f t="shared" si="10"/>
        <v>3379739.2</v>
      </c>
      <c r="L58" s="24">
        <f t="shared" ref="L58:N58" si="56">L59-L61</f>
        <v>0</v>
      </c>
      <c r="M58" s="10">
        <f t="shared" si="12"/>
        <v>3379739.2</v>
      </c>
      <c r="N58" s="24">
        <f t="shared" si="56"/>
        <v>0</v>
      </c>
      <c r="O58" s="10">
        <f t="shared" si="13"/>
        <v>3379739.2</v>
      </c>
      <c r="P58" s="50">
        <f>SUM(P60+P62)</f>
        <v>5703573.2000000002</v>
      </c>
      <c r="Q58" s="50">
        <f>Q59-Q61</f>
        <v>5553189.9000000004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57">SUM(D60)</f>
        <v>0</v>
      </c>
      <c r="E59" s="10">
        <f t="shared" si="1"/>
        <v>3379739.2</v>
      </c>
      <c r="F59" s="24">
        <f t="shared" si="57"/>
        <v>0</v>
      </c>
      <c r="G59" s="10">
        <f t="shared" si="7"/>
        <v>3379739.2</v>
      </c>
      <c r="H59" s="24">
        <f t="shared" si="57"/>
        <v>0</v>
      </c>
      <c r="I59" s="10">
        <f t="shared" si="9"/>
        <v>3379739.2</v>
      </c>
      <c r="J59" s="24">
        <f t="shared" si="57"/>
        <v>0</v>
      </c>
      <c r="K59" s="10">
        <f t="shared" si="10"/>
        <v>3379739.2</v>
      </c>
      <c r="L59" s="24">
        <f t="shared" si="57"/>
        <v>0</v>
      </c>
      <c r="M59" s="10">
        <f t="shared" si="12"/>
        <v>3379739.2</v>
      </c>
      <c r="N59" s="24">
        <f t="shared" si="57"/>
        <v>0</v>
      </c>
      <c r="O59" s="10">
        <f t="shared" si="13"/>
        <v>3379739.2</v>
      </c>
      <c r="P59" s="50">
        <f>SUM(P60)</f>
        <v>5703573.2000000002</v>
      </c>
      <c r="Q59" s="50">
        <f>SUM(Q60)</f>
        <v>5553189.9000000004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1"/>
        <v>3379739.2</v>
      </c>
      <c r="F60" s="25"/>
      <c r="G60" s="10">
        <f t="shared" si="7"/>
        <v>3379739.2</v>
      </c>
      <c r="H60" s="25"/>
      <c r="I60" s="10">
        <f t="shared" si="9"/>
        <v>3379739.2</v>
      </c>
      <c r="J60" s="25"/>
      <c r="K60" s="10">
        <f t="shared" si="10"/>
        <v>3379739.2</v>
      </c>
      <c r="L60" s="26"/>
      <c r="M60" s="10">
        <f t="shared" si="12"/>
        <v>3379739.2</v>
      </c>
      <c r="N60" s="26"/>
      <c r="O60" s="10">
        <f t="shared" si="13"/>
        <v>3379739.2</v>
      </c>
      <c r="P60" s="50">
        <f>5413130.7-P21-P26</f>
        <v>5703573.2000000002</v>
      </c>
      <c r="Q60" s="50">
        <f>5317736.2-Q21-Q26</f>
        <v>5553189.9000000004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58">SUM(D62)</f>
        <v>0</v>
      </c>
      <c r="E61" s="10">
        <f t="shared" si="1"/>
        <v>0</v>
      </c>
      <c r="F61" s="24">
        <f t="shared" si="58"/>
        <v>0</v>
      </c>
      <c r="G61" s="10">
        <f t="shared" si="7"/>
        <v>0</v>
      </c>
      <c r="H61" s="24">
        <f t="shared" si="58"/>
        <v>0</v>
      </c>
      <c r="I61" s="10">
        <f t="shared" si="9"/>
        <v>0</v>
      </c>
      <c r="J61" s="24">
        <f t="shared" si="58"/>
        <v>0</v>
      </c>
      <c r="K61" s="10">
        <f t="shared" si="10"/>
        <v>0</v>
      </c>
      <c r="L61" s="24">
        <f t="shared" si="58"/>
        <v>0</v>
      </c>
      <c r="M61" s="10">
        <f t="shared" si="12"/>
        <v>0</v>
      </c>
      <c r="N61" s="24">
        <f t="shared" si="58"/>
        <v>0</v>
      </c>
      <c r="O61" s="10">
        <f t="shared" si="13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1"/>
        <v>0</v>
      </c>
      <c r="F62" s="27"/>
      <c r="G62" s="10">
        <f t="shared" si="7"/>
        <v>0</v>
      </c>
      <c r="H62" s="27"/>
      <c r="I62" s="10">
        <f t="shared" si="9"/>
        <v>0</v>
      </c>
      <c r="J62" s="27"/>
      <c r="K62" s="10">
        <f t="shared" si="10"/>
        <v>0</v>
      </c>
      <c r="L62" s="26"/>
      <c r="M62" s="10">
        <f t="shared" si="12"/>
        <v>0</v>
      </c>
      <c r="N62" s="26"/>
      <c r="O62" s="10">
        <f t="shared" si="13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 t="shared" ref="D63" si="59">D11+D46</f>
        <v>0</v>
      </c>
      <c r="E63" s="10">
        <f t="shared" si="1"/>
        <v>97965</v>
      </c>
      <c r="F63" s="16">
        <f t="shared" ref="F63" si="60">F11+F46</f>
        <v>0</v>
      </c>
      <c r="G63" s="10">
        <f t="shared" si="7"/>
        <v>97965</v>
      </c>
      <c r="H63" s="16">
        <f t="shared" ref="H63:J63" si="61">H11+H46</f>
        <v>0</v>
      </c>
      <c r="I63" s="10">
        <f t="shared" si="9"/>
        <v>97965</v>
      </c>
      <c r="J63" s="16">
        <f t="shared" si="61"/>
        <v>0</v>
      </c>
      <c r="K63" s="10">
        <f t="shared" si="10"/>
        <v>97965</v>
      </c>
      <c r="L63" s="16">
        <f t="shared" ref="L63:N63" si="62">L11+L46</f>
        <v>0</v>
      </c>
      <c r="M63" s="10">
        <f t="shared" si="12"/>
        <v>97965</v>
      </c>
      <c r="N63" s="16">
        <f t="shared" si="62"/>
        <v>0</v>
      </c>
      <c r="O63" s="10">
        <f t="shared" si="13"/>
        <v>97965</v>
      </c>
      <c r="P63" s="49">
        <f>P11+P46</f>
        <v>165141.70000000004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78740157480314965" right="0.39370078740157483" top="0.59055118110236227" bottom="0.39370078740157483" header="0.15748031496062992" footer="0.15748031496062992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zoomScaleNormal="100" workbookViewId="0">
      <selection activeCell="B27" sqref="B27"/>
    </sheetView>
  </sheetViews>
  <sheetFormatPr defaultRowHeight="15.75" x14ac:dyDescent="0.25"/>
  <cols>
    <col min="1" max="1" width="1.42578125" style="1" customWidth="1"/>
    <col min="2" max="2" width="62.42578125" style="1" customWidth="1"/>
    <col min="3" max="3" width="26.28515625" style="1" customWidth="1"/>
    <col min="4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3" x14ac:dyDescent="0.25">
      <c r="C1" s="47" t="s">
        <v>133</v>
      </c>
    </row>
    <row r="2" spans="2:3" x14ac:dyDescent="0.25">
      <c r="C2" s="45" t="s">
        <v>0</v>
      </c>
    </row>
    <row r="3" spans="2:3" x14ac:dyDescent="0.25">
      <c r="C3" s="35" t="s">
        <v>1</v>
      </c>
    </row>
    <row r="4" spans="2:3" x14ac:dyDescent="0.25">
      <c r="C4" s="54" t="s">
        <v>149</v>
      </c>
    </row>
    <row r="8" spans="2:3" s="30" customFormat="1" x14ac:dyDescent="0.25">
      <c r="B8" s="69" t="s">
        <v>109</v>
      </c>
      <c r="C8" s="69"/>
    </row>
    <row r="9" spans="2:3" s="30" customFormat="1" x14ac:dyDescent="0.25">
      <c r="B9" s="70" t="s">
        <v>140</v>
      </c>
      <c r="C9" s="70"/>
    </row>
    <row r="11" spans="2:3" ht="31.5" customHeight="1" x14ac:dyDescent="0.25">
      <c r="B11" s="31" t="s">
        <v>110</v>
      </c>
      <c r="C11" s="44" t="s">
        <v>139</v>
      </c>
    </row>
    <row r="12" spans="2:3" ht="31.5" x14ac:dyDescent="0.25">
      <c r="B12" s="33" t="s">
        <v>112</v>
      </c>
      <c r="C12" s="53">
        <f>SUM(C13:C14)</f>
        <v>-142345.70000000001</v>
      </c>
    </row>
    <row r="13" spans="2:3" x14ac:dyDescent="0.25">
      <c r="B13" s="34" t="s">
        <v>113</v>
      </c>
      <c r="C13" s="53">
        <v>0</v>
      </c>
    </row>
    <row r="14" spans="2:3" x14ac:dyDescent="0.25">
      <c r="B14" s="34" t="s">
        <v>114</v>
      </c>
      <c r="C14" s="53">
        <f>SUM(пр9!C26)</f>
        <v>-142345.70000000001</v>
      </c>
    </row>
    <row r="15" spans="2:3" x14ac:dyDescent="0.25">
      <c r="B15" s="33" t="s">
        <v>115</v>
      </c>
      <c r="C15" s="53">
        <f>SUM(C16:C17)</f>
        <v>305591.59999999998</v>
      </c>
    </row>
    <row r="16" spans="2:3" x14ac:dyDescent="0.25">
      <c r="B16" s="34" t="s">
        <v>113</v>
      </c>
      <c r="C16" s="53">
        <f>SUM(пр9!C19)</f>
        <v>305591.59999999998</v>
      </c>
    </row>
    <row r="17" spans="2:4" x14ac:dyDescent="0.25">
      <c r="B17" s="34" t="s">
        <v>114</v>
      </c>
      <c r="C17" s="53">
        <f>SUM(пр9!C20)</f>
        <v>0</v>
      </c>
    </row>
    <row r="18" spans="2:4" x14ac:dyDescent="0.25">
      <c r="B18" s="34" t="s">
        <v>116</v>
      </c>
      <c r="C18" s="59">
        <f>SUM(C12+C15)</f>
        <v>163245.89999999997</v>
      </c>
    </row>
    <row r="19" spans="2:4" x14ac:dyDescent="0.25">
      <c r="C19" s="52"/>
    </row>
    <row r="20" spans="2:4" ht="50.25" customHeight="1" x14ac:dyDescent="0.25">
      <c r="B20" s="71" t="s">
        <v>144</v>
      </c>
      <c r="C20" s="71"/>
      <c r="D20" s="71"/>
    </row>
    <row r="21" spans="2:4" s="52" customFormat="1" ht="16.5" x14ac:dyDescent="0.25">
      <c r="B21" s="71" t="s">
        <v>146</v>
      </c>
      <c r="C21" s="71"/>
      <c r="D21" s="71"/>
    </row>
    <row r="22" spans="2:4" ht="27" customHeight="1" x14ac:dyDescent="0.25">
      <c r="B22" s="72" t="s">
        <v>145</v>
      </c>
      <c r="C22" s="72"/>
      <c r="D22" s="72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view="pageBreakPreview" zoomScale="60" zoomScaleNormal="100" workbookViewId="0">
      <selection activeCell="B27" sqref="B27"/>
    </sheetView>
  </sheetViews>
  <sheetFormatPr defaultRowHeight="15.75" x14ac:dyDescent="0.25"/>
  <cols>
    <col min="1" max="1" width="2.42578125" style="1" customWidth="1"/>
    <col min="2" max="2" width="55.42578125" style="1" customWidth="1"/>
    <col min="3" max="3" width="20.7109375" style="1" customWidth="1"/>
    <col min="4" max="4" width="19.140625" style="1" customWidth="1"/>
    <col min="5" max="5" width="2.7109375" style="1" customWidth="1"/>
    <col min="6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4" x14ac:dyDescent="0.25">
      <c r="D1" s="47" t="s">
        <v>134</v>
      </c>
    </row>
    <row r="2" spans="2:4" x14ac:dyDescent="0.25">
      <c r="D2" s="45" t="s">
        <v>0</v>
      </c>
    </row>
    <row r="3" spans="2:4" x14ac:dyDescent="0.25">
      <c r="D3" s="35" t="s">
        <v>1</v>
      </c>
    </row>
    <row r="4" spans="2:4" x14ac:dyDescent="0.25">
      <c r="D4" s="54" t="s">
        <v>149</v>
      </c>
    </row>
    <row r="8" spans="2:4" s="30" customFormat="1" x14ac:dyDescent="0.25">
      <c r="B8" s="69" t="s">
        <v>109</v>
      </c>
      <c r="C8" s="69"/>
      <c r="D8" s="69"/>
    </row>
    <row r="9" spans="2:4" s="30" customFormat="1" ht="33" customHeight="1" x14ac:dyDescent="0.25">
      <c r="B9" s="70" t="s">
        <v>138</v>
      </c>
      <c r="C9" s="70"/>
      <c r="D9" s="70"/>
    </row>
    <row r="11" spans="2:4" x14ac:dyDescent="0.25">
      <c r="B11" s="73" t="s">
        <v>110</v>
      </c>
      <c r="C11" s="75" t="s">
        <v>111</v>
      </c>
      <c r="D11" s="76"/>
    </row>
    <row r="12" spans="2:4" x14ac:dyDescent="0.25">
      <c r="B12" s="74"/>
      <c r="C12" s="36" t="s">
        <v>135</v>
      </c>
      <c r="D12" s="32" t="s">
        <v>137</v>
      </c>
    </row>
    <row r="13" spans="2:4" ht="31.5" x14ac:dyDescent="0.25">
      <c r="B13" s="33" t="s">
        <v>112</v>
      </c>
      <c r="C13" s="53">
        <f>SUM(C14:C15)</f>
        <v>-127196.6</v>
      </c>
      <c r="D13" s="53">
        <f>SUM(D14:D15)</f>
        <v>-70312</v>
      </c>
    </row>
    <row r="14" spans="2:4" x14ac:dyDescent="0.25">
      <c r="B14" s="34" t="s">
        <v>113</v>
      </c>
      <c r="C14" s="53">
        <v>0</v>
      </c>
      <c r="D14" s="53">
        <v>0</v>
      </c>
    </row>
    <row r="15" spans="2:4" x14ac:dyDescent="0.25">
      <c r="B15" s="34" t="s">
        <v>114</v>
      </c>
      <c r="C15" s="53">
        <f>пр10!P26</f>
        <v>-127196.6</v>
      </c>
      <c r="D15" s="53">
        <f>пр10!Q26</f>
        <v>-70312</v>
      </c>
    </row>
    <row r="16" spans="2:4" x14ac:dyDescent="0.25">
      <c r="B16" s="33" t="s">
        <v>115</v>
      </c>
      <c r="C16" s="53">
        <f>SUM(C17:C18)</f>
        <v>292338.30000000005</v>
      </c>
      <c r="D16" s="53">
        <f>SUM(D17:D18)</f>
        <v>239111.8</v>
      </c>
    </row>
    <row r="17" spans="2:4" x14ac:dyDescent="0.25">
      <c r="B17" s="34" t="s">
        <v>113</v>
      </c>
      <c r="C17" s="53">
        <f>SUM(пр10!P18)</f>
        <v>455584.20000000007</v>
      </c>
      <c r="D17" s="53">
        <f>SUM(пр10!Q18)</f>
        <v>404253.5</v>
      </c>
    </row>
    <row r="18" spans="2:4" x14ac:dyDescent="0.25">
      <c r="B18" s="34" t="s">
        <v>114</v>
      </c>
      <c r="C18" s="53">
        <f>SUM(пр10!P20)</f>
        <v>-163245.9</v>
      </c>
      <c r="D18" s="53">
        <f>SUM(пр10!Q21)</f>
        <v>-165141.70000000001</v>
      </c>
    </row>
    <row r="19" spans="2:4" x14ac:dyDescent="0.25">
      <c r="B19" s="34" t="s">
        <v>116</v>
      </c>
      <c r="C19" s="53">
        <f>SUM(C13+C16)</f>
        <v>165141.70000000004</v>
      </c>
      <c r="D19" s="53">
        <f>SUM(D13+D16)</f>
        <v>168799.8</v>
      </c>
    </row>
    <row r="20" spans="2:4" x14ac:dyDescent="0.25">
      <c r="C20" s="52"/>
      <c r="D20" s="52"/>
    </row>
    <row r="21" spans="2:4" ht="65.25" customHeight="1" x14ac:dyDescent="0.25">
      <c r="B21" s="71" t="s">
        <v>144</v>
      </c>
      <c r="C21" s="71"/>
      <c r="D21" s="71"/>
    </row>
    <row r="22" spans="2:4" s="52" customFormat="1" ht="16.5" x14ac:dyDescent="0.25">
      <c r="B22" s="71" t="s">
        <v>146</v>
      </c>
      <c r="C22" s="71"/>
      <c r="D22" s="71"/>
    </row>
    <row r="23" spans="2:4" ht="39" customHeight="1" x14ac:dyDescent="0.25">
      <c r="B23" s="72" t="s">
        <v>145</v>
      </c>
      <c r="C23" s="72"/>
      <c r="D23" s="72"/>
    </row>
    <row r="31" spans="2:4" x14ac:dyDescent="0.25">
      <c r="B31" s="35"/>
    </row>
    <row r="32" spans="2:4" x14ac:dyDescent="0.25">
      <c r="B32" s="35"/>
    </row>
    <row r="33" spans="2:2" x14ac:dyDescent="0.25">
      <c r="B33" s="35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пр9</vt:lpstr>
      <vt:lpstr>пр10</vt:lpstr>
      <vt:lpstr>пр11</vt:lpstr>
      <vt:lpstr>пр12</vt:lpstr>
      <vt:lpstr>пр12!Область_печати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2024-10-24T09:17:36Z</dcterms:modified>
</cp:coreProperties>
</file>