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1" sheetId="1" r:id="rId1"/>
    <sheet name="пр12" sheetId="2" r:id="rId2"/>
    <sheet name="пр13" sheetId="3" r:id="rId3"/>
    <sheet name="пр14" sheetId="4" r:id="rId4"/>
  </sheets>
  <definedNames>
    <definedName name="_xlnm.Print_Area" localSheetId="0">пр11!$A$1:$E$63</definedName>
    <definedName name="_xlnm.Print_Area" localSheetId="3">пр14!$A$1:$C$26</definedName>
  </definedNames>
  <calcPr calcId="162913"/>
</workbook>
</file>

<file path=xl/calcChain.xml><?xml version="1.0" encoding="utf-8"?>
<calcChain xmlns="http://schemas.openxmlformats.org/spreadsheetml/2006/main">
  <c r="Q60" i="2" l="1"/>
  <c r="Q53" i="2"/>
  <c r="P53" i="2"/>
  <c r="P60" i="2"/>
  <c r="C53" i="1"/>
  <c r="C60" i="1"/>
  <c r="C19" i="1" l="1"/>
  <c r="F26" i="1" l="1"/>
  <c r="C15" i="4" l="1"/>
  <c r="B15" i="4"/>
  <c r="Q56" i="2"/>
  <c r="P56" i="2"/>
  <c r="Q55" i="2"/>
  <c r="P55" i="2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15" i="2"/>
  <c r="P15" i="2"/>
  <c r="Q14" i="2"/>
  <c r="Q12" i="2" s="1"/>
  <c r="P14" i="2"/>
  <c r="P12" i="2"/>
  <c r="P22" i="2" l="1"/>
  <c r="P27" i="2"/>
  <c r="E53" i="1" l="1"/>
  <c r="E52" i="1" s="1"/>
  <c r="E51" i="1" s="1"/>
  <c r="D53" i="1"/>
  <c r="D52" i="1" s="1"/>
  <c r="D51" i="1" s="1"/>
  <c r="E60" i="1"/>
  <c r="E59" i="1" s="1"/>
  <c r="D60" i="1"/>
  <c r="D58" i="1" s="1"/>
  <c r="E61" i="1"/>
  <c r="D61" i="1"/>
  <c r="E56" i="1"/>
  <c r="E55" i="1" s="1"/>
  <c r="D56" i="1"/>
  <c r="D55" i="1" s="1"/>
  <c r="E49" i="1"/>
  <c r="E48" i="1" s="1"/>
  <c r="D49" i="1"/>
  <c r="D48" i="1"/>
  <c r="E41" i="1"/>
  <c r="E40" i="1" s="1"/>
  <c r="D41" i="1"/>
  <c r="D40" i="1"/>
  <c r="E38" i="1"/>
  <c r="D38" i="1"/>
  <c r="E36" i="1"/>
  <c r="D36" i="1"/>
  <c r="D35" i="1" s="1"/>
  <c r="D34" i="1" s="1"/>
  <c r="E32" i="1"/>
  <c r="E31" i="1" s="1"/>
  <c r="D32" i="1"/>
  <c r="D31" i="1"/>
  <c r="E29" i="1"/>
  <c r="E28" i="1" s="1"/>
  <c r="D29" i="1"/>
  <c r="D28" i="1"/>
  <c r="D27" i="1" s="1"/>
  <c r="E25" i="1"/>
  <c r="D25" i="1"/>
  <c r="E23" i="1"/>
  <c r="D23" i="1"/>
  <c r="D22" i="1" s="1"/>
  <c r="E22" i="1"/>
  <c r="D20" i="1"/>
  <c r="E20" i="1"/>
  <c r="E18" i="1"/>
  <c r="D18" i="1"/>
  <c r="E15" i="1"/>
  <c r="D15" i="1"/>
  <c r="E14" i="1"/>
  <c r="E12" i="1" s="1"/>
  <c r="D14" i="1"/>
  <c r="D12" i="1" s="1"/>
  <c r="E35" i="1" l="1"/>
  <c r="E34" i="1" s="1"/>
  <c r="E27" i="1" s="1"/>
  <c r="E58" i="1"/>
  <c r="E54" i="1" s="1"/>
  <c r="E46" i="1" s="1"/>
  <c r="D47" i="1"/>
  <c r="E47" i="1"/>
  <c r="D17" i="1"/>
  <c r="D59" i="1"/>
  <c r="D54" i="1"/>
  <c r="D46" i="1" s="1"/>
  <c r="E17" i="1"/>
  <c r="E11" i="1" s="1"/>
  <c r="D11" i="1"/>
  <c r="D63" i="1" l="1"/>
  <c r="E63" i="1"/>
  <c r="B16" i="3" l="1"/>
  <c r="B14" i="3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S46" i="2"/>
  <c r="T46" i="2"/>
  <c r="C13" i="4"/>
  <c r="B13" i="4"/>
  <c r="B12" i="3"/>
  <c r="E62" i="2"/>
  <c r="G62" i="2" s="1"/>
  <c r="I62" i="2" s="1"/>
  <c r="K62" i="2" s="1"/>
  <c r="M62" i="2" s="1"/>
  <c r="O62" i="2" s="1"/>
  <c r="Q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F11" i="2"/>
  <c r="E17" i="2"/>
  <c r="G17" i="2" s="1"/>
  <c r="I17" i="2" s="1"/>
  <c r="K17" i="2" s="1"/>
  <c r="M17" i="2" s="1"/>
  <c r="O17" i="2" s="1"/>
  <c r="C34" i="2"/>
  <c r="E34" i="2" s="1"/>
  <c r="G34" i="2" s="1"/>
  <c r="I34" i="2" s="1"/>
  <c r="K34" i="2" s="1"/>
  <c r="M34" i="2" s="1"/>
  <c r="O34" i="2" s="1"/>
  <c r="N11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52" i="1" l="1"/>
  <c r="C18" i="1" l="1"/>
  <c r="C51" i="1"/>
  <c r="C17" i="1" l="1"/>
  <c r="B15" i="3"/>
  <c r="B18" i="3" s="1"/>
  <c r="C47" i="1"/>
  <c r="C46" i="1" s="1"/>
  <c r="C11" i="1" l="1"/>
  <c r="P21" i="2" s="1"/>
  <c r="P19" i="2" l="1"/>
  <c r="P20" i="2"/>
  <c r="B18" i="4" s="1"/>
  <c r="C63" i="1"/>
  <c r="P52" i="2" l="1"/>
  <c r="P51" i="2" s="1"/>
  <c r="P47" i="2" s="1"/>
  <c r="P18" i="2"/>
  <c r="P58" i="2"/>
  <c r="P54" i="2" s="1"/>
  <c r="P59" i="2"/>
  <c r="P17" i="2" l="1"/>
  <c r="P11" i="2" s="1"/>
  <c r="Q21" i="2" s="1"/>
  <c r="B17" i="4"/>
  <c r="B16" i="4" s="1"/>
  <c r="B19" i="4" s="1"/>
  <c r="P46" i="2"/>
  <c r="Q59" i="2" l="1"/>
  <c r="Q58" i="2" s="1"/>
  <c r="Q54" i="2" s="1"/>
  <c r="Q19" i="2"/>
  <c r="Q20" i="2"/>
  <c r="C18" i="4"/>
  <c r="Q52" i="2" l="1"/>
  <c r="Q51" i="2" s="1"/>
  <c r="Q47" i="2" s="1"/>
  <c r="Q18" i="2"/>
  <c r="Q46" i="2"/>
  <c r="Q17" i="2" l="1"/>
  <c r="Q11" i="2" s="1"/>
  <c r="C17" i="4"/>
  <c r="C16" i="4" s="1"/>
  <c r="C19" i="4" s="1"/>
</calcChain>
</file>

<file path=xl/sharedStrings.xml><?xml version="1.0" encoding="utf-8"?>
<sst xmlns="http://schemas.openxmlformats.org/spreadsheetml/2006/main" count="307" uniqueCount="153">
  <si>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</si>
  <si>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</si>
  <si>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</si>
  <si>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</si>
  <si>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</si>
  <si>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</si>
  <si>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</si>
  <si>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</si>
  <si>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</si>
  <si>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</si>
  <si>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</si>
  <si>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</si>
  <si>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</si>
  <si>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</si>
  <si>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</si>
  <si>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</si>
  <si>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</si>
  <si>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</si>
  <si>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</si>
  <si>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</si>
  <si>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</si>
  <si>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</si>
  <si>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</si>
  <si>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</si>
  <si>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</si>
  <si>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</si>
  <si>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</si>
  <si>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</si>
  <si>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</si>
  <si>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</si>
  <si>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</si>
  <si>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</si>
  <si>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</si>
  <si>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</si>
  <si>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</si>
  <si>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</si>
  <si>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</si>
  <si>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</si>
  <si>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</si>
  <si>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</si>
  <si>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</si>
  <si>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</si>
  <si>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</si>
  <si>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</si>
  <si>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</si>
  <si>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</si>
  <si>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</si>
  <si>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</si>
  <si>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</si>
  <si>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</si>
  <si>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</si>
  <si>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</si>
  <si>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</si>
  <si>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</si>
  <si>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</si>
  <si>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</si>
  <si>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</si>
  <si>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</si>
  <si>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</si>
  <si>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</si>
  <si>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</si>
  <si>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</si>
  <si>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</si>
  <si>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</si>
  <si>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</si>
  <si>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</si>
  <si>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</si>
  <si>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</si>
  <si>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</si>
  <si>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</si>
  <si>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</si>
  <si>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</si>
  <si>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</si>
  <si>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</si>
  <si>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</si>
  <si>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</si>
  <si>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</si>
  <si>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</si>
  <si>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</si>
  <si>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</si>
  <si>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</si>
  <si>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</si>
  <si>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</si>
  <si>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</si>
  <si>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</si>
  <si>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</si>
  <si>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</si>
  <si>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</si>
  <si>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</si>
  <si>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</si>
  <si>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</si>
  <si>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</si>
  <si>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</si>
  <si>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</si>
  <si>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</si>
  <si>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</si>
  <si>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</si>
  <si>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</si>
  <si>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</si>
  <si>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</si>
  <si>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</si>
  <si>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</si>
  <si>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</si>
  <si>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</si>
  <si>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</si>
  <si>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</si>
  <si>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</si>
  <si>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</si>
  <si>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</si>
  <si>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</si>
  <si>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</si>
  <si>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</si>
  <si>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</si>
  <si>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</si>
  <si>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</si>
  <si>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</si>
  <si>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</si>
  <si>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</si>
  <si>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</si>
  <si>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</si>
  <si>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</si>
  <si>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</si>
  <si>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</si>
  <si>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</si>
  <si>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</si>
  <si>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</si>
  <si>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</si>
  <si>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</si>
  <si>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</si>
  <si>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</si>
  <si>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</si>
  <si>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</si>
  <si>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Приложение 14</t>
  </si>
  <si>
    <t>от "__ "______2021 № ____</t>
  </si>
  <si>
    <t>Сумма на 2024 год  (тыс.рублей)</t>
  </si>
  <si>
    <t>Приложение 11</t>
  </si>
  <si>
    <t>Приложение 12</t>
  </si>
  <si>
    <t>Приложение 13</t>
  </si>
  <si>
    <t>Сумма на 2025 год  (тыс.рублей)</t>
  </si>
  <si>
    <t>2026 год</t>
  </si>
  <si>
    <t>Сумма на 2026 год  (тыс.рублей)</t>
  </si>
  <si>
    <t>Сумма на 2027 год  (тыс.рублей)</t>
  </si>
  <si>
    <t>городского округа Мегион Ханты-Мансийского автономного округа – Югры на 2025 год</t>
  </si>
  <si>
    <t>Сумма на 2025 год (тыс.руб)</t>
  </si>
  <si>
    <t>2027 год</t>
  </si>
  <si>
    <t>городского округа Мегион Ханты-Мансийского автономного округа – Югры на плановый период 2026 и 2027 годов</t>
  </si>
  <si>
    <t>наши кредиты</t>
  </si>
  <si>
    <t>Источники внутреннего финансирования дефицита бюджета городского округа Мегион Ханты-Мансийского автономного округа – Югры на 2025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</si>
  <si>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</si>
  <si>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>по кредитам кредитных организаций до 3-х лет</t>
  </si>
  <si>
    <t>по бюджетным кредитам от других бюджетов бюджетной системы Российской Федерации со сроком погашения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</si>
  <si>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</si>
  <si>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от 09.12.2024 № 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</si>
</sst>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0" zoomScaleNormal="80" zoomScaleSheetLayoutView="80" workbookViewId="0">
      <selection activeCell="C4" sqref="C4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6" width="44.85546875" style="3" hidden="1" customWidth="1"/>
    <col min="7" max="10" width="0" style="3" hidden="1" customWidth="1"/>
    <col min="11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135</v>
      </c>
      <c r="D1" s="47" t="s">
        <v>136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49" t="s">
        <v>152</v>
      </c>
      <c r="D4" s="47" t="s">
        <v>133</v>
      </c>
    </row>
    <row r="6" spans="1:5" x14ac:dyDescent="0.25">
      <c r="A6" s="64" t="s">
        <v>147</v>
      </c>
      <c r="B6" s="64"/>
      <c r="C6" s="64"/>
    </row>
    <row r="7" spans="1:5" ht="54.75" customHeight="1" x14ac:dyDescent="0.25">
      <c r="A7" s="65"/>
      <c r="B7" s="65"/>
      <c r="C7" s="65"/>
    </row>
    <row r="8" spans="1:5" ht="15" customHeight="1" x14ac:dyDescent="0.25">
      <c r="A8" s="66" t="s">
        <v>2</v>
      </c>
      <c r="B8" s="67" t="s">
        <v>3</v>
      </c>
      <c r="C8" s="63" t="s">
        <v>138</v>
      </c>
      <c r="D8" s="63" t="s">
        <v>134</v>
      </c>
      <c r="E8" s="63" t="s">
        <v>134</v>
      </c>
    </row>
    <row r="9" spans="1:5" x14ac:dyDescent="0.25">
      <c r="A9" s="66"/>
      <c r="B9" s="67"/>
      <c r="C9" s="63"/>
      <c r="D9" s="63"/>
      <c r="E9" s="63"/>
    </row>
    <row r="10" spans="1:5" s="8" customFormat="1" x14ac:dyDescent="0.25">
      <c r="A10" s="4">
        <v>1</v>
      </c>
      <c r="B10" s="5">
        <v>2</v>
      </c>
      <c r="C10" s="48" t="s">
        <v>12</v>
      </c>
      <c r="D10" s="55" t="s">
        <v>12</v>
      </c>
      <c r="E10" s="55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SUM(C12+C17+C22+C46)</f>
        <v>191517.29999999909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7" ht="28.5" x14ac:dyDescent="0.25">
      <c r="A17" s="9" t="s">
        <v>27</v>
      </c>
      <c r="B17" s="10" t="s">
        <v>28</v>
      </c>
      <c r="C17" s="51">
        <f>SUM(C18+C20)</f>
        <v>318713.90000000002</v>
      </c>
      <c r="D17" s="51">
        <f>SUM(D18+D20)</f>
        <v>150533.20000000001</v>
      </c>
      <c r="E17" s="51">
        <f>SUM(E18+E20)</f>
        <v>140531.29999999999</v>
      </c>
    </row>
    <row r="18" spans="1:7" ht="30" x14ac:dyDescent="0.25">
      <c r="A18" s="13" t="s">
        <v>29</v>
      </c>
      <c r="B18" s="14" t="s">
        <v>30</v>
      </c>
      <c r="C18" s="52">
        <f>SUM(C19)</f>
        <v>318713.90000000002</v>
      </c>
      <c r="D18" s="52">
        <f>SUM(D19)</f>
        <v>150533.20000000001</v>
      </c>
      <c r="E18" s="52">
        <f>SUM(E19)</f>
        <v>140531.29999999999</v>
      </c>
    </row>
    <row r="19" spans="1:7" ht="30" x14ac:dyDescent="0.25">
      <c r="A19" s="13" t="s">
        <v>31</v>
      </c>
      <c r="B19" s="14" t="s">
        <v>130</v>
      </c>
      <c r="C19" s="52">
        <f>191517.3-C26</f>
        <v>318713.90000000002</v>
      </c>
      <c r="D19" s="52">
        <v>150533.20000000001</v>
      </c>
      <c r="E19" s="52">
        <v>140531.29999999999</v>
      </c>
    </row>
    <row r="20" spans="1:7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7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7" s="23" customFormat="1" ht="28.5" x14ac:dyDescent="0.25">
      <c r="A22" s="20" t="s">
        <v>35</v>
      </c>
      <c r="B22" s="21" t="s">
        <v>36</v>
      </c>
      <c r="C22" s="51">
        <f>C23+C25</f>
        <v>-127196.6</v>
      </c>
      <c r="D22" s="51">
        <f>D23+D25</f>
        <v>-13716</v>
      </c>
      <c r="E22" s="51">
        <f>E23+E25</f>
        <v>-3424</v>
      </c>
    </row>
    <row r="23" spans="1:7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7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7" s="23" customFormat="1" ht="45" hidden="1" x14ac:dyDescent="0.25">
      <c r="A25" s="24" t="s">
        <v>40</v>
      </c>
      <c r="B25" s="25" t="s">
        <v>41</v>
      </c>
      <c r="C25" s="52">
        <f>SUM(C26)</f>
        <v>-127196.6</v>
      </c>
      <c r="D25" s="52">
        <f>SUM(D26)</f>
        <v>-13716</v>
      </c>
      <c r="E25" s="52">
        <f>SUM(E26)</f>
        <v>-3424</v>
      </c>
    </row>
    <row r="26" spans="1:7" s="23" customFormat="1" ht="45" x14ac:dyDescent="0.25">
      <c r="A26" s="24" t="s">
        <v>42</v>
      </c>
      <c r="B26" s="25" t="s">
        <v>129</v>
      </c>
      <c r="C26" s="52">
        <v>-127196.6</v>
      </c>
      <c r="D26" s="52">
        <v>-13716</v>
      </c>
      <c r="E26" s="52">
        <v>-3424</v>
      </c>
      <c r="F26" s="58">
        <f>70344000+3424000+53428568</f>
        <v>127196568</v>
      </c>
      <c r="G26" s="23" t="s">
        <v>146</v>
      </c>
    </row>
    <row r="27" spans="1:7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7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7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7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7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7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-9.3132257461547852E-10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-7458116.8000000007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-7458116.8000000007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-7458116.8000000007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52">
        <f>-7139402.9-C24-C19</f>
        <v>-7458116.8000000007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52">
        <f>C55+C58</f>
        <v>7458116.7999999998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52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52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52">
        <f>C59-C61</f>
        <v>7458116.7999999998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52">
        <f>SUM(C60)</f>
        <v>7458116.7999999998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52">
        <f>7330920.2-C21-C26</f>
        <v>7458116.7999999998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191517.29999999815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opLeftCell="B1" workbookViewId="0">
      <selection activeCell="P4" sqref="P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136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47" t="s">
        <v>152</v>
      </c>
      <c r="R4" s="39"/>
      <c r="S4" s="39"/>
      <c r="T4" s="39"/>
    </row>
    <row r="6" spans="1:20" ht="15" customHeight="1" x14ac:dyDescent="0.25">
      <c r="A6" s="64" t="s">
        <v>148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0" ht="54.75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20" ht="18.75" customHeight="1" x14ac:dyDescent="0.25">
      <c r="A8" s="66" t="s">
        <v>2</v>
      </c>
      <c r="B8" s="67" t="s">
        <v>3</v>
      </c>
      <c r="C8" s="63" t="s">
        <v>4</v>
      </c>
      <c r="D8" s="69" t="s">
        <v>5</v>
      </c>
      <c r="E8" s="63"/>
      <c r="F8" s="69" t="s">
        <v>6</v>
      </c>
      <c r="G8" s="63"/>
      <c r="H8" s="69" t="s">
        <v>7</v>
      </c>
      <c r="I8" s="63"/>
      <c r="J8" s="69" t="s">
        <v>8</v>
      </c>
      <c r="K8" s="63"/>
      <c r="L8" s="69" t="s">
        <v>9</v>
      </c>
      <c r="M8" s="63"/>
      <c r="N8" s="69" t="s">
        <v>10</v>
      </c>
      <c r="O8" s="63" t="s">
        <v>11</v>
      </c>
      <c r="P8" s="63" t="s">
        <v>140</v>
      </c>
      <c r="Q8" s="63" t="s">
        <v>141</v>
      </c>
      <c r="R8" s="68" t="s">
        <v>117</v>
      </c>
      <c r="S8" s="68" t="s">
        <v>118</v>
      </c>
      <c r="T8" s="68" t="s">
        <v>119</v>
      </c>
    </row>
    <row r="9" spans="1:20" x14ac:dyDescent="0.25">
      <c r="A9" s="66"/>
      <c r="B9" s="67"/>
      <c r="C9" s="63"/>
      <c r="D9" s="70"/>
      <c r="E9" s="63"/>
      <c r="F9" s="70"/>
      <c r="G9" s="63"/>
      <c r="H9" s="70"/>
      <c r="I9" s="63"/>
      <c r="J9" s="70"/>
      <c r="K9" s="63"/>
      <c r="L9" s="70"/>
      <c r="M9" s="63"/>
      <c r="N9" s="70"/>
      <c r="O9" s="63"/>
      <c r="P9" s="63"/>
      <c r="Q9" s="63"/>
      <c r="R9" s="68"/>
      <c r="S9" s="68"/>
      <c r="T9" s="68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2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192780.09999999998</v>
      </c>
      <c r="Q11" s="51">
        <f>SUM(Q12+Q17+Q22)</f>
        <v>194139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2" si="7">SUM(E12:F12)</f>
        <v>0</v>
      </c>
      <c r="H12" s="11">
        <f t="shared" ref="H12:J12" si="8">H14</f>
        <v>0</v>
      </c>
      <c r="I12" s="12">
        <f t="shared" ref="I12:I62" si="9">SUM(G12:H12)</f>
        <v>0</v>
      </c>
      <c r="J12" s="11">
        <f t="shared" si="8"/>
        <v>0</v>
      </c>
      <c r="K12" s="12">
        <f t="shared" ref="K12:K62" si="10">SUM(I12:J12)</f>
        <v>0</v>
      </c>
      <c r="L12" s="11">
        <f t="shared" ref="L12:N12" si="11">L14</f>
        <v>0</v>
      </c>
      <c r="M12" s="12">
        <f t="shared" ref="M12:M62" si="12">SUM(K12:L12)</f>
        <v>0</v>
      </c>
      <c r="N12" s="11">
        <f t="shared" si="11"/>
        <v>0</v>
      </c>
      <c r="O12" s="12">
        <f t="shared" ref="O12:O62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263092.09999999998</v>
      </c>
      <c r="Q17" s="51">
        <f>SUM(Q18+Q20)</f>
        <v>194139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454609.39999999909</v>
      </c>
      <c r="Q18" s="52">
        <f>SUM(Q19)</f>
        <v>386919.1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f>192780.1-P26-P21</f>
        <v>454609.39999999909</v>
      </c>
      <c r="Q19" s="52">
        <f>194139-Q21</f>
        <v>386919.1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-191517.29999999909</v>
      </c>
      <c r="Q20" s="52">
        <f>SUM(Q21)</f>
        <v>-192780.09999999998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f>-пр11!C11</f>
        <v>-191517.29999999909</v>
      </c>
      <c r="Q21" s="52">
        <f>-P11</f>
        <v>-192780.09999999998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-70312</v>
      </c>
      <c r="Q22" s="51">
        <f>Q23+Q25</f>
        <v>0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-70312</v>
      </c>
      <c r="Q25" s="52">
        <f>SUM(Q26)</f>
        <v>0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>
        <v>-70312</v>
      </c>
      <c r="Q26" s="52">
        <v>0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Q29" si="30">P29</f>
        <v>0</v>
      </c>
      <c r="Q28" s="52">
        <f t="shared" si="30"/>
        <v>0</v>
      </c>
      <c r="R28" s="45">
        <f t="shared" ref="R28:T29" si="31">R29</f>
        <v>0</v>
      </c>
      <c r="S28" s="45">
        <f t="shared" si="31"/>
        <v>0</v>
      </c>
      <c r="T28" s="45">
        <f t="shared" si="31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1"/>
        <v>0</v>
      </c>
      <c r="S29" s="45">
        <f t="shared" si="31"/>
        <v>0</v>
      </c>
      <c r="T29" s="45">
        <f t="shared" si="31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Q32" si="32">P32</f>
        <v>0</v>
      </c>
      <c r="Q31" s="52">
        <f t="shared" si="32"/>
        <v>0</v>
      </c>
      <c r="R31" s="45">
        <f t="shared" ref="R31:T32" si="33">R32</f>
        <v>0</v>
      </c>
      <c r="S31" s="45">
        <f t="shared" si="33"/>
        <v>0</v>
      </c>
      <c r="T31" s="45">
        <f t="shared" si="33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2"/>
        <v>0</v>
      </c>
      <c r="Q32" s="52">
        <f t="shared" si="32"/>
        <v>0</v>
      </c>
      <c r="R32" s="45">
        <f t="shared" si="33"/>
        <v>0</v>
      </c>
      <c r="S32" s="45">
        <f t="shared" si="33"/>
        <v>0</v>
      </c>
      <c r="T32" s="45">
        <f t="shared" si="33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Q41" si="34">P41</f>
        <v>0</v>
      </c>
      <c r="Q40" s="52">
        <f t="shared" si="34"/>
        <v>0</v>
      </c>
      <c r="R40" s="45">
        <f t="shared" ref="R40:T41" si="35">R41</f>
        <v>0</v>
      </c>
      <c r="S40" s="45">
        <f t="shared" si="35"/>
        <v>0</v>
      </c>
      <c r="T40" s="45">
        <f t="shared" si="35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4"/>
        <v>0</v>
      </c>
      <c r="Q41" s="52">
        <f t="shared" si="34"/>
        <v>0</v>
      </c>
      <c r="R41" s="45">
        <f t="shared" si="35"/>
        <v>0</v>
      </c>
      <c r="S41" s="45">
        <f t="shared" si="35"/>
        <v>0</v>
      </c>
      <c r="T41" s="45">
        <f t="shared" si="35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6">SUM(D47+D54)</f>
        <v>0</v>
      </c>
      <c r="E46" s="12">
        <f t="shared" si="1"/>
        <v>0</v>
      </c>
      <c r="F46" s="22">
        <f t="shared" ref="F46" si="37">SUM(F47+F54)</f>
        <v>0</v>
      </c>
      <c r="G46" s="12">
        <f t="shared" si="7"/>
        <v>0</v>
      </c>
      <c r="H46" s="22">
        <f t="shared" ref="H46:J46" si="38">SUM(H47+H54)</f>
        <v>0</v>
      </c>
      <c r="I46" s="12">
        <f t="shared" si="9"/>
        <v>0</v>
      </c>
      <c r="J46" s="22">
        <f t="shared" si="38"/>
        <v>0</v>
      </c>
      <c r="K46" s="12">
        <f t="shared" si="10"/>
        <v>0</v>
      </c>
      <c r="L46" s="22">
        <f t="shared" ref="L46:N46" si="39">SUM(L47+L54)</f>
        <v>0</v>
      </c>
      <c r="M46" s="12">
        <f t="shared" si="12"/>
        <v>0</v>
      </c>
      <c r="N46" s="22">
        <f t="shared" si="39"/>
        <v>0</v>
      </c>
      <c r="O46" s="12">
        <f t="shared" si="13"/>
        <v>0</v>
      </c>
      <c r="P46" s="51">
        <f>SUM(P47+P54)</f>
        <v>-9.3132257461547852E-10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0">D51+D48</f>
        <v>0</v>
      </c>
      <c r="E47" s="12">
        <f t="shared" si="1"/>
        <v>-3379739.2</v>
      </c>
      <c r="F47" s="26">
        <f t="shared" ref="F47" si="41">F51+F48</f>
        <v>0</v>
      </c>
      <c r="G47" s="12">
        <f t="shared" si="7"/>
        <v>-3379739.2</v>
      </c>
      <c r="H47" s="26">
        <f t="shared" ref="H47:J47" si="42">H51+H48</f>
        <v>0</v>
      </c>
      <c r="I47" s="12">
        <f t="shared" si="9"/>
        <v>-3379739.2</v>
      </c>
      <c r="J47" s="26">
        <f t="shared" si="42"/>
        <v>0</v>
      </c>
      <c r="K47" s="12">
        <f t="shared" si="10"/>
        <v>-3379739.2</v>
      </c>
      <c r="L47" s="26">
        <f t="shared" ref="L47:N47" si="43">L51+L48</f>
        <v>0</v>
      </c>
      <c r="M47" s="12">
        <f t="shared" si="12"/>
        <v>-3379739.2</v>
      </c>
      <c r="N47" s="26">
        <f t="shared" si="43"/>
        <v>0</v>
      </c>
      <c r="O47" s="12">
        <f t="shared" si="13"/>
        <v>-3379739.2</v>
      </c>
      <c r="P47" s="52">
        <f>P51+P48</f>
        <v>-7156118.2999999998</v>
      </c>
      <c r="Q47" s="52">
        <f>Q51+Q48</f>
        <v>-6256936.2999999998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4">D49</f>
        <v>0</v>
      </c>
      <c r="E48" s="12">
        <f t="shared" si="1"/>
        <v>0</v>
      </c>
      <c r="F48" s="26">
        <f t="shared" si="44"/>
        <v>0</v>
      </c>
      <c r="G48" s="12">
        <f t="shared" si="7"/>
        <v>0</v>
      </c>
      <c r="H48" s="26">
        <f t="shared" si="44"/>
        <v>0</v>
      </c>
      <c r="I48" s="12">
        <f t="shared" si="9"/>
        <v>0</v>
      </c>
      <c r="J48" s="26">
        <f t="shared" si="44"/>
        <v>0</v>
      </c>
      <c r="K48" s="12">
        <f t="shared" si="10"/>
        <v>0</v>
      </c>
      <c r="L48" s="26">
        <f t="shared" si="44"/>
        <v>0</v>
      </c>
      <c r="M48" s="12">
        <f t="shared" si="12"/>
        <v>0</v>
      </c>
      <c r="N48" s="26">
        <f t="shared" si="44"/>
        <v>0</v>
      </c>
      <c r="O48" s="12">
        <f t="shared" si="13"/>
        <v>0</v>
      </c>
      <c r="P48" s="52">
        <f t="shared" ref="P48:Q49" si="45">P49</f>
        <v>0</v>
      </c>
      <c r="Q48" s="52">
        <f t="shared" si="45"/>
        <v>0</v>
      </c>
      <c r="R48" s="45">
        <f t="shared" ref="R48:T49" si="46">R49</f>
        <v>0</v>
      </c>
      <c r="S48" s="45">
        <f t="shared" si="46"/>
        <v>0</v>
      </c>
      <c r="T48" s="45">
        <f t="shared" si="46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4"/>
        <v>0</v>
      </c>
      <c r="E49" s="12">
        <f t="shared" si="1"/>
        <v>0</v>
      </c>
      <c r="F49" s="26">
        <f t="shared" si="44"/>
        <v>0</v>
      </c>
      <c r="G49" s="12">
        <f t="shared" si="7"/>
        <v>0</v>
      </c>
      <c r="H49" s="26">
        <f t="shared" si="44"/>
        <v>0</v>
      </c>
      <c r="I49" s="12">
        <f t="shared" si="9"/>
        <v>0</v>
      </c>
      <c r="J49" s="26">
        <f t="shared" si="44"/>
        <v>0</v>
      </c>
      <c r="K49" s="12">
        <f t="shared" si="10"/>
        <v>0</v>
      </c>
      <c r="L49" s="26">
        <f t="shared" si="44"/>
        <v>0</v>
      </c>
      <c r="M49" s="12">
        <f t="shared" si="12"/>
        <v>0</v>
      </c>
      <c r="N49" s="26">
        <f t="shared" si="44"/>
        <v>0</v>
      </c>
      <c r="O49" s="12">
        <f t="shared" si="13"/>
        <v>0</v>
      </c>
      <c r="P49" s="52">
        <f t="shared" si="45"/>
        <v>0</v>
      </c>
      <c r="Q49" s="52">
        <f t="shared" si="45"/>
        <v>0</v>
      </c>
      <c r="R49" s="45">
        <f t="shared" si="46"/>
        <v>0</v>
      </c>
      <c r="S49" s="45">
        <f t="shared" si="46"/>
        <v>0</v>
      </c>
      <c r="T49" s="45">
        <f t="shared" si="46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47">D52</f>
        <v>0</v>
      </c>
      <c r="E51" s="12">
        <f t="shared" si="1"/>
        <v>-3379739.2</v>
      </c>
      <c r="F51" s="30">
        <f t="shared" si="47"/>
        <v>0</v>
      </c>
      <c r="G51" s="12">
        <f t="shared" si="7"/>
        <v>-3379739.2</v>
      </c>
      <c r="H51" s="30">
        <f t="shared" si="47"/>
        <v>0</v>
      </c>
      <c r="I51" s="12">
        <f t="shared" si="9"/>
        <v>-3379739.2</v>
      </c>
      <c r="J51" s="30">
        <f t="shared" si="47"/>
        <v>0</v>
      </c>
      <c r="K51" s="12">
        <f t="shared" si="10"/>
        <v>-3379739.2</v>
      </c>
      <c r="L51" s="26">
        <f t="shared" si="47"/>
        <v>0</v>
      </c>
      <c r="M51" s="12">
        <f t="shared" si="12"/>
        <v>-3379739.2</v>
      </c>
      <c r="N51" s="26">
        <f t="shared" si="47"/>
        <v>0</v>
      </c>
      <c r="O51" s="12">
        <f t="shared" si="13"/>
        <v>-3379739.2</v>
      </c>
      <c r="P51" s="52">
        <f t="shared" ref="P51:Q52" si="48">P52</f>
        <v>-7156118.2999999998</v>
      </c>
      <c r="Q51" s="52">
        <f t="shared" si="48"/>
        <v>-6256936.2999999998</v>
      </c>
      <c r="R51" s="45">
        <f t="shared" ref="R51:T52" si="49">R52</f>
        <v>-3701938.7</v>
      </c>
      <c r="S51" s="45">
        <f t="shared" si="49"/>
        <v>-3726407.6</v>
      </c>
      <c r="T51" s="45">
        <f t="shared" si="49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47"/>
        <v>0</v>
      </c>
      <c r="E52" s="12">
        <f t="shared" si="1"/>
        <v>-3379739.2</v>
      </c>
      <c r="F52" s="30">
        <f t="shared" si="47"/>
        <v>0</v>
      </c>
      <c r="G52" s="12">
        <f t="shared" si="7"/>
        <v>-3379739.2</v>
      </c>
      <c r="H52" s="30">
        <f t="shared" si="47"/>
        <v>0</v>
      </c>
      <c r="I52" s="12">
        <f t="shared" si="9"/>
        <v>-3379739.2</v>
      </c>
      <c r="J52" s="30">
        <f t="shared" si="47"/>
        <v>0</v>
      </c>
      <c r="K52" s="12">
        <f t="shared" si="10"/>
        <v>-3379739.2</v>
      </c>
      <c r="L52" s="26">
        <f t="shared" si="47"/>
        <v>0</v>
      </c>
      <c r="M52" s="12">
        <f t="shared" si="12"/>
        <v>-3379739.2</v>
      </c>
      <c r="N52" s="26">
        <f t="shared" si="47"/>
        <v>0</v>
      </c>
      <c r="O52" s="12">
        <f t="shared" si="13"/>
        <v>-3379739.2</v>
      </c>
      <c r="P52" s="52">
        <f t="shared" si="48"/>
        <v>-7156118.2999999998</v>
      </c>
      <c r="Q52" s="52">
        <f t="shared" si="48"/>
        <v>-6256936.2999999998</v>
      </c>
      <c r="R52" s="45">
        <f t="shared" si="49"/>
        <v>-3701938.7</v>
      </c>
      <c r="S52" s="45">
        <f t="shared" si="49"/>
        <v>-3726407.6</v>
      </c>
      <c r="T52" s="45">
        <f t="shared" si="49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-6701508.9-P24-P19</f>
        <v>-7156118.2999999998</v>
      </c>
      <c r="Q53" s="52">
        <f>-5870017.2-Q24-Q19</f>
        <v>-6256936.2999999998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7156118.2999999989</v>
      </c>
      <c r="Q54" s="52">
        <f>Q55+Q58</f>
        <v>6256936.2999999998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0">D56</f>
        <v>0</v>
      </c>
      <c r="E55" s="12">
        <f t="shared" si="1"/>
        <v>0</v>
      </c>
      <c r="F55" s="30">
        <f t="shared" si="50"/>
        <v>0</v>
      </c>
      <c r="G55" s="12">
        <f t="shared" si="7"/>
        <v>0</v>
      </c>
      <c r="H55" s="30">
        <f t="shared" si="50"/>
        <v>0</v>
      </c>
      <c r="I55" s="12">
        <f t="shared" si="9"/>
        <v>0</v>
      </c>
      <c r="J55" s="30">
        <f t="shared" si="50"/>
        <v>0</v>
      </c>
      <c r="K55" s="12">
        <f t="shared" si="10"/>
        <v>0</v>
      </c>
      <c r="L55" s="26">
        <f t="shared" si="50"/>
        <v>0</v>
      </c>
      <c r="M55" s="12">
        <f t="shared" si="12"/>
        <v>0</v>
      </c>
      <c r="N55" s="26">
        <f t="shared" si="50"/>
        <v>0</v>
      </c>
      <c r="O55" s="12">
        <f t="shared" si="13"/>
        <v>0</v>
      </c>
      <c r="P55" s="52">
        <f t="shared" ref="P55:Q56" si="51">P56</f>
        <v>0</v>
      </c>
      <c r="Q55" s="52">
        <f t="shared" si="51"/>
        <v>0</v>
      </c>
      <c r="R55" s="45">
        <f t="shared" ref="R55:T56" si="52">R56</f>
        <v>0</v>
      </c>
      <c r="S55" s="45">
        <f t="shared" si="52"/>
        <v>0</v>
      </c>
      <c r="T55" s="45">
        <f t="shared" si="52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50"/>
        <v>0</v>
      </c>
      <c r="E56" s="12">
        <f t="shared" si="1"/>
        <v>0</v>
      </c>
      <c r="F56" s="26">
        <f t="shared" si="50"/>
        <v>0</v>
      </c>
      <c r="G56" s="12">
        <f t="shared" si="7"/>
        <v>0</v>
      </c>
      <c r="H56" s="26">
        <f t="shared" si="50"/>
        <v>0</v>
      </c>
      <c r="I56" s="12">
        <f t="shared" si="9"/>
        <v>0</v>
      </c>
      <c r="J56" s="26">
        <f t="shared" si="50"/>
        <v>0</v>
      </c>
      <c r="K56" s="12">
        <f t="shared" si="10"/>
        <v>0</v>
      </c>
      <c r="L56" s="26">
        <f t="shared" si="50"/>
        <v>0</v>
      </c>
      <c r="M56" s="12">
        <f t="shared" si="12"/>
        <v>0</v>
      </c>
      <c r="N56" s="26">
        <f t="shared" si="50"/>
        <v>0</v>
      </c>
      <c r="O56" s="12">
        <f t="shared" si="13"/>
        <v>0</v>
      </c>
      <c r="P56" s="52">
        <f t="shared" si="51"/>
        <v>0</v>
      </c>
      <c r="Q56" s="52">
        <f t="shared" si="51"/>
        <v>0</v>
      </c>
      <c r="R56" s="45">
        <f t="shared" si="52"/>
        <v>0</v>
      </c>
      <c r="S56" s="45">
        <f t="shared" si="52"/>
        <v>0</v>
      </c>
      <c r="T56" s="45">
        <f t="shared" si="52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3">D59-D61</f>
        <v>0</v>
      </c>
      <c r="E58" s="12">
        <f t="shared" si="1"/>
        <v>3379739.2</v>
      </c>
      <c r="F58" s="26">
        <f t="shared" ref="F58" si="54">F59-F61</f>
        <v>0</v>
      </c>
      <c r="G58" s="12">
        <f t="shared" si="7"/>
        <v>3379739.2</v>
      </c>
      <c r="H58" s="26">
        <f t="shared" ref="H58:J58" si="55">H59-H61</f>
        <v>0</v>
      </c>
      <c r="I58" s="12">
        <f t="shared" si="9"/>
        <v>3379739.2</v>
      </c>
      <c r="J58" s="26">
        <f t="shared" si="55"/>
        <v>0</v>
      </c>
      <c r="K58" s="12">
        <f t="shared" si="10"/>
        <v>3379739.2</v>
      </c>
      <c r="L58" s="26">
        <f t="shared" ref="L58:N58" si="56">L59-L61</f>
        <v>0</v>
      </c>
      <c r="M58" s="12">
        <f t="shared" si="12"/>
        <v>3379739.2</v>
      </c>
      <c r="N58" s="26">
        <f t="shared" si="56"/>
        <v>0</v>
      </c>
      <c r="O58" s="12">
        <f t="shared" si="13"/>
        <v>3379739.2</v>
      </c>
      <c r="P58" s="52">
        <f>SUM(P60+P62)</f>
        <v>7156118.2999999989</v>
      </c>
      <c r="Q58" s="52">
        <f>Q59-Q61</f>
        <v>6256936.2999999998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57">SUM(D60)</f>
        <v>0</v>
      </c>
      <c r="E59" s="12">
        <f t="shared" si="1"/>
        <v>3379739.2</v>
      </c>
      <c r="F59" s="26">
        <f t="shared" si="57"/>
        <v>0</v>
      </c>
      <c r="G59" s="12">
        <f t="shared" si="7"/>
        <v>3379739.2</v>
      </c>
      <c r="H59" s="26">
        <f t="shared" si="57"/>
        <v>0</v>
      </c>
      <c r="I59" s="12">
        <f t="shared" si="9"/>
        <v>3379739.2</v>
      </c>
      <c r="J59" s="26">
        <f t="shared" si="57"/>
        <v>0</v>
      </c>
      <c r="K59" s="12">
        <f t="shared" si="10"/>
        <v>3379739.2</v>
      </c>
      <c r="L59" s="26">
        <f t="shared" si="57"/>
        <v>0</v>
      </c>
      <c r="M59" s="12">
        <f t="shared" si="12"/>
        <v>3379739.2</v>
      </c>
      <c r="N59" s="26">
        <f t="shared" si="57"/>
        <v>0</v>
      </c>
      <c r="O59" s="12">
        <f t="shared" si="13"/>
        <v>3379739.2</v>
      </c>
      <c r="P59" s="52">
        <f>SUM(P60)</f>
        <v>7156118.2999999989</v>
      </c>
      <c r="Q59" s="52">
        <f>SUM(Q60)</f>
        <v>6256936.2999999998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>
        <f>6894289-P21-P26</f>
        <v>7156118.2999999989</v>
      </c>
      <c r="Q60" s="52">
        <f>6064156.2-Q21-Q26</f>
        <v>6256936.2999999998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58">SUM(D62)</f>
        <v>0</v>
      </c>
      <c r="E61" s="12">
        <f t="shared" si="1"/>
        <v>0</v>
      </c>
      <c r="F61" s="26">
        <f t="shared" si="58"/>
        <v>0</v>
      </c>
      <c r="G61" s="12">
        <f t="shared" si="7"/>
        <v>0</v>
      </c>
      <c r="H61" s="26">
        <f t="shared" si="58"/>
        <v>0</v>
      </c>
      <c r="I61" s="12">
        <f t="shared" si="9"/>
        <v>0</v>
      </c>
      <c r="J61" s="26">
        <f t="shared" si="58"/>
        <v>0</v>
      </c>
      <c r="K61" s="12">
        <f t="shared" si="10"/>
        <v>0</v>
      </c>
      <c r="L61" s="26">
        <f t="shared" si="58"/>
        <v>0</v>
      </c>
      <c r="M61" s="12">
        <f t="shared" si="12"/>
        <v>0</v>
      </c>
      <c r="N61" s="26">
        <f t="shared" si="58"/>
        <v>0</v>
      </c>
      <c r="O61" s="12">
        <f t="shared" si="13"/>
        <v>0</v>
      </c>
      <c r="P61" s="57">
        <f>SUM(P62)</f>
        <v>0</v>
      </c>
      <c r="Q61" s="57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7"/>
      <c r="Q62" s="57">
        <v>0</v>
      </c>
      <c r="R62" s="45">
        <v>0</v>
      </c>
      <c r="S62" s="45">
        <v>0</v>
      </c>
      <c r="T62" s="45">
        <v>0</v>
      </c>
    </row>
    <row r="63" spans="1:20" hidden="1" x14ac:dyDescent="0.25">
      <c r="A63" s="9"/>
      <c r="B63" s="10"/>
      <c r="C63" s="11"/>
      <c r="D63" s="11"/>
      <c r="E63" s="12"/>
      <c r="F63" s="18"/>
      <c r="G63" s="12"/>
      <c r="H63" s="18"/>
      <c r="I63" s="12"/>
      <c r="J63" s="18"/>
      <c r="K63" s="12"/>
      <c r="L63" s="18"/>
      <c r="M63" s="12"/>
      <c r="N63" s="18"/>
      <c r="O63" s="12"/>
      <c r="P63" s="56"/>
      <c r="Q63" s="56"/>
      <c r="R63" s="42"/>
      <c r="S63" s="42"/>
      <c r="T63" s="42"/>
    </row>
    <row r="69" spans="1:1" x14ac:dyDescent="0.25">
      <c r="A69" s="31"/>
    </row>
    <row r="70" spans="1:1" x14ac:dyDescent="0.25">
      <c r="A70" s="31"/>
    </row>
  </sheetData>
  <mergeCells count="21">
    <mergeCell ref="A8:A9"/>
    <mergeCell ref="B8:B9"/>
    <mergeCell ref="C8:C9"/>
    <mergeCell ref="D8:D9"/>
    <mergeCell ref="E8:E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137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47" t="s">
        <v>152</v>
      </c>
    </row>
    <row r="8" spans="1:2" s="32" customFormat="1" x14ac:dyDescent="0.25">
      <c r="A8" s="71" t="s">
        <v>109</v>
      </c>
      <c r="B8" s="71"/>
    </row>
    <row r="9" spans="1:2" s="32" customFormat="1" x14ac:dyDescent="0.25">
      <c r="A9" s="72" t="s">
        <v>142</v>
      </c>
      <c r="B9" s="72"/>
    </row>
    <row r="11" spans="1:2" ht="31.5" customHeight="1" x14ac:dyDescent="0.25">
      <c r="A11" s="33" t="s">
        <v>110</v>
      </c>
      <c r="B11" s="46" t="s">
        <v>143</v>
      </c>
    </row>
    <row r="12" spans="1:2" ht="31.5" x14ac:dyDescent="0.25">
      <c r="A12" s="35" t="s">
        <v>112</v>
      </c>
      <c r="B12" s="59">
        <f>SUM(B13:B14)</f>
        <v>-127196.6</v>
      </c>
    </row>
    <row r="13" spans="1:2" x14ac:dyDescent="0.25">
      <c r="A13" s="36" t="s">
        <v>113</v>
      </c>
      <c r="B13" s="59">
        <v>0</v>
      </c>
    </row>
    <row r="14" spans="1:2" x14ac:dyDescent="0.25">
      <c r="A14" s="36" t="s">
        <v>114</v>
      </c>
      <c r="B14" s="59">
        <f>SUM(пр11!C26)</f>
        <v>-127196.6</v>
      </c>
    </row>
    <row r="15" spans="1:2" x14ac:dyDescent="0.25">
      <c r="A15" s="35" t="s">
        <v>115</v>
      </c>
      <c r="B15" s="59">
        <f>SUM(B16:B17)</f>
        <v>318713.90000000002</v>
      </c>
    </row>
    <row r="16" spans="1:2" x14ac:dyDescent="0.25">
      <c r="A16" s="36" t="s">
        <v>113</v>
      </c>
      <c r="B16" s="59">
        <f>SUM(пр11!C19)</f>
        <v>318713.90000000002</v>
      </c>
    </row>
    <row r="17" spans="1:2" x14ac:dyDescent="0.25">
      <c r="A17" s="36" t="s">
        <v>114</v>
      </c>
      <c r="B17" s="59">
        <f>SUM(пр11!C20)</f>
        <v>0</v>
      </c>
    </row>
    <row r="18" spans="1:2" x14ac:dyDescent="0.25">
      <c r="A18" s="36" t="s">
        <v>116</v>
      </c>
      <c r="B18" s="59">
        <f>SUM(B12+B15)</f>
        <v>191517.30000000002</v>
      </c>
    </row>
    <row r="19" spans="1:2" x14ac:dyDescent="0.25">
      <c r="B19" s="54"/>
    </row>
    <row r="20" spans="1:2" ht="66.75" customHeight="1" x14ac:dyDescent="0.25">
      <c r="A20" s="73" t="s">
        <v>151</v>
      </c>
      <c r="B20" s="73"/>
    </row>
    <row r="21" spans="1:2" x14ac:dyDescent="0.25">
      <c r="A21" s="60" t="s">
        <v>149</v>
      </c>
      <c r="B21" s="61"/>
    </row>
    <row r="22" spans="1:2" ht="39" customHeight="1" x14ac:dyDescent="0.25">
      <c r="A22" s="73" t="s">
        <v>150</v>
      </c>
      <c r="B22" s="73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4">
    <mergeCell ref="A8:B8"/>
    <mergeCell ref="A9:B9"/>
    <mergeCell ref="A20:B20"/>
    <mergeCell ref="A22:B2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C4" sqref="C4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21.28515625" style="1" customWidth="1"/>
    <col min="4" max="4" width="11.14062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132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47" t="s">
        <v>152</v>
      </c>
    </row>
    <row r="8" spans="1:3" s="32" customFormat="1" x14ac:dyDescent="0.25">
      <c r="A8" s="71" t="s">
        <v>109</v>
      </c>
      <c r="B8" s="71"/>
      <c r="C8" s="71"/>
    </row>
    <row r="9" spans="1:3" s="32" customFormat="1" ht="33" customHeight="1" x14ac:dyDescent="0.25">
      <c r="A9" s="72" t="s">
        <v>145</v>
      </c>
      <c r="B9" s="72"/>
      <c r="C9" s="72"/>
    </row>
    <row r="11" spans="1:3" x14ac:dyDescent="0.25">
      <c r="A11" s="74" t="s">
        <v>110</v>
      </c>
      <c r="B11" s="76" t="s">
        <v>111</v>
      </c>
      <c r="C11" s="77"/>
    </row>
    <row r="12" spans="1:3" x14ac:dyDescent="0.25">
      <c r="A12" s="75"/>
      <c r="B12" s="38" t="s">
        <v>139</v>
      </c>
      <c r="C12" s="34" t="s">
        <v>144</v>
      </c>
    </row>
    <row r="13" spans="1:3" ht="31.5" x14ac:dyDescent="0.25">
      <c r="A13" s="35" t="s">
        <v>112</v>
      </c>
      <c r="B13" s="59">
        <f>SUM(B14:B15)</f>
        <v>-70312</v>
      </c>
      <c r="C13" s="59">
        <f>SUM(C14:C15)</f>
        <v>0</v>
      </c>
    </row>
    <row r="14" spans="1:3" x14ac:dyDescent="0.25">
      <c r="A14" s="36" t="s">
        <v>113</v>
      </c>
      <c r="B14" s="59">
        <v>0</v>
      </c>
      <c r="C14" s="59">
        <v>0</v>
      </c>
    </row>
    <row r="15" spans="1:3" x14ac:dyDescent="0.25">
      <c r="A15" s="36" t="s">
        <v>114</v>
      </c>
      <c r="B15" s="59">
        <f>пр12!P26</f>
        <v>-70312</v>
      </c>
      <c r="C15" s="59">
        <f>пр12!Q26</f>
        <v>0</v>
      </c>
    </row>
    <row r="16" spans="1:3" x14ac:dyDescent="0.25">
      <c r="A16" s="35" t="s">
        <v>115</v>
      </c>
      <c r="B16" s="59">
        <f>SUM(B17:B18)</f>
        <v>263092.09999999998</v>
      </c>
      <c r="C16" s="59">
        <f>SUM(C17:C18)</f>
        <v>194139</v>
      </c>
    </row>
    <row r="17" spans="1:3" x14ac:dyDescent="0.25">
      <c r="A17" s="36" t="s">
        <v>113</v>
      </c>
      <c r="B17" s="59">
        <f>SUM(пр12!P18)</f>
        <v>454609.39999999909</v>
      </c>
      <c r="C17" s="59">
        <f>SUM(пр12!Q18)</f>
        <v>386919.1</v>
      </c>
    </row>
    <row r="18" spans="1:3" x14ac:dyDescent="0.25">
      <c r="A18" s="36" t="s">
        <v>114</v>
      </c>
      <c r="B18" s="59">
        <f>SUM(пр12!P20)</f>
        <v>-191517.29999999909</v>
      </c>
      <c r="C18" s="59">
        <f>SUM(пр12!Q21)</f>
        <v>-192780.09999999998</v>
      </c>
    </row>
    <row r="19" spans="1:3" x14ac:dyDescent="0.25">
      <c r="A19" s="36" t="s">
        <v>116</v>
      </c>
      <c r="B19" s="59">
        <f>SUM(B13+B16)</f>
        <v>192780.09999999998</v>
      </c>
      <c r="C19" s="59">
        <f>SUM(C13+C16)</f>
        <v>194139</v>
      </c>
    </row>
    <row r="20" spans="1:3" x14ac:dyDescent="0.25">
      <c r="B20" s="54"/>
      <c r="C20" s="54"/>
    </row>
    <row r="22" spans="1:3" ht="63.75" customHeight="1" x14ac:dyDescent="0.25">
      <c r="A22" s="73" t="s">
        <v>151</v>
      </c>
      <c r="B22" s="73"/>
      <c r="C22" s="73"/>
    </row>
    <row r="23" spans="1:3" x14ac:dyDescent="0.25">
      <c r="A23" s="60" t="s">
        <v>149</v>
      </c>
      <c r="B23" s="61"/>
      <c r="C23" s="62"/>
    </row>
    <row r="24" spans="1:3" ht="32.25" customHeight="1" x14ac:dyDescent="0.25">
      <c r="A24" s="73" t="s">
        <v>150</v>
      </c>
      <c r="B24" s="73"/>
      <c r="C24" s="73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6">
    <mergeCell ref="A22:C22"/>
    <mergeCell ref="A24:C24"/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пр11</vt:lpstr>
      <vt:lpstr>пр12</vt:lpstr>
      <vt:lpstr>пр13</vt:lpstr>
      <vt:lpstr>пр14</vt:lpstr>
      <vt:lpstr>пр11!Область_печати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2024-12-09T06:20:34Z</dcterms:modified>
</cp:coreProperties>
</file>