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135" windowHeight="8475" tabRatio="877" activeTab="3"/>
  </bookViews>
  <sheets>
    <sheet name="пр3" sheetId="1" r:id="rId1"/>
    <sheet name="не печатаем" sheetId="2" r:id="rId2"/>
    <sheet name="пр4" sheetId="3" r:id="rId3"/>
    <sheet name="пр5" sheetId="4" r:id="rId4"/>
  </sheets>
  <definedNames>
    <definedName name="_xlnm.Print_Area" localSheetId="1">'не печатаем'!$A$1:$V$282</definedName>
    <definedName name="_xlnm.Print_Area" localSheetId="0">'пр3'!$A$1:$G$61</definedName>
    <definedName name="_xlnm.Print_Area" localSheetId="2">'пр4'!$A$1:$J$327</definedName>
  </definedNames>
  <calcPr fullCalcOnLoad="1"/>
</workbook>
</file>

<file path=xl/sharedStrings.xml><?xml version="1.0" encoding="utf-8"?>
<sst xmlns="http://schemas.openxmlformats.org/spreadsheetml/2006/main" count="1454" uniqueCount="562">
  <si>
    <t>Администрация города (возмещение убытков за пассажирские перевозки)</t>
  </si>
  <si>
    <t>.3.3</t>
  </si>
  <si>
    <t>.3.4</t>
  </si>
  <si>
    <t>МУ "Капитальное строительство" (содержание)</t>
  </si>
  <si>
    <t>.4.1</t>
  </si>
  <si>
    <t>раздел</t>
  </si>
  <si>
    <t>подраздел</t>
  </si>
  <si>
    <t>.4.2</t>
  </si>
  <si>
    <t>.4.3</t>
  </si>
  <si>
    <t>Администрация города (возмещение  разницы в ценах на газ населению)</t>
  </si>
  <si>
    <t>.5.1</t>
  </si>
  <si>
    <t>.5.2</t>
  </si>
  <si>
    <t>.2.2</t>
  </si>
  <si>
    <t>.5.3</t>
  </si>
  <si>
    <t>Другие  вопросы  в  области образования</t>
  </si>
  <si>
    <t>.5.4</t>
  </si>
  <si>
    <t>.6.1</t>
  </si>
  <si>
    <t>.6.2</t>
  </si>
  <si>
    <t>Периодическая печать и издательство</t>
  </si>
  <si>
    <t>.7.1</t>
  </si>
  <si>
    <t>.7.2</t>
  </si>
  <si>
    <t>.8.1</t>
  </si>
  <si>
    <t>.7.3</t>
  </si>
  <si>
    <t xml:space="preserve"> - МЛПУ Городская больница</t>
  </si>
  <si>
    <t xml:space="preserve"> - МЛПУ Городская больница № 2</t>
  </si>
  <si>
    <t>.7.4</t>
  </si>
  <si>
    <t>.7.5</t>
  </si>
  <si>
    <t>.1.1</t>
  </si>
  <si>
    <t>.1.2</t>
  </si>
  <si>
    <t>Департамент образования и молодежной политики (летний отдых - всего)</t>
  </si>
  <si>
    <t>.1.3</t>
  </si>
  <si>
    <t xml:space="preserve">                       -Программа "Молодеж Югры" на 2009-2011 гг </t>
  </si>
  <si>
    <t>Функционирование местной администрации</t>
  </si>
  <si>
    <t>.1.4</t>
  </si>
  <si>
    <t>.1.5</t>
  </si>
  <si>
    <t>Мероприятия в области строительства, архитектуры и градостроительства</t>
  </si>
  <si>
    <t>Департамент образования и молодежной политики (Содержание аппарата управления)</t>
  </si>
  <si>
    <t>Департамент образования и молодежной политики (Содержание)</t>
  </si>
  <si>
    <t>Департамент образования и молодежной политики (мероприятия по образовательным учреждениям)</t>
  </si>
  <si>
    <t>Программа "По подготовке объектов ЖКХ  к эксплуатации в осенне-зимний период", бюджетные инвестиции</t>
  </si>
  <si>
    <t>Программа "Энергосбережение", бюджетные инвестиции</t>
  </si>
  <si>
    <t>Обеспечение деятельности финансовых органов и органов финансового контроля</t>
  </si>
  <si>
    <t>.1.6</t>
  </si>
  <si>
    <t>.1.7</t>
  </si>
  <si>
    <t>.1.8</t>
  </si>
  <si>
    <t>Управление физической культуры и спорта</t>
  </si>
  <si>
    <t>МУ "Служба спасения" (Содержание)</t>
  </si>
  <si>
    <t>Администрация города-субвенции ХМАО  ( на предоставление гарантий детям -сиротам, оставшимся без попечения родителей, летний отдых)</t>
  </si>
  <si>
    <t>Федеральные целевые программы</t>
  </si>
  <si>
    <t xml:space="preserve">Доступное жилье молодым  </t>
  </si>
  <si>
    <t>в тыс.руб.</t>
  </si>
  <si>
    <t>Исполнитель:</t>
  </si>
  <si>
    <t>Ирина Владимировна Грига</t>
  </si>
  <si>
    <t>Администрация (Субвенции на осуществление федеральных полномочий по госрегистрации актов гражданского состояния (федеральный и окружной бюджет)</t>
  </si>
  <si>
    <t>Наименование</t>
  </si>
  <si>
    <t>Раздел</t>
  </si>
  <si>
    <t>Подраздел</t>
  </si>
  <si>
    <t>ВСЕГО</t>
  </si>
  <si>
    <t>в том числе:</t>
  </si>
  <si>
    <t>1.</t>
  </si>
  <si>
    <t>ОБЩЕГОСУДАРСТВЕННЫЕ ВОПРОСЫ</t>
  </si>
  <si>
    <t>.01</t>
  </si>
  <si>
    <t>.00</t>
  </si>
  <si>
    <t>Главы города (Содержание)</t>
  </si>
  <si>
    <t>.02</t>
  </si>
  <si>
    <t>Дума города (Содержание Председателя Думы города)</t>
  </si>
  <si>
    <t>.03</t>
  </si>
  <si>
    <t>ЗДРАВООХРАНЕНИЕ,  ФИЗИЧЕСКАЯ  КУЛЬТУРА  И СПОРТ</t>
  </si>
  <si>
    <t>Дума города (Содержание депутата Думы города осуществляющего полномочия на постоянной основе)</t>
  </si>
  <si>
    <t>Дума города (Содержание аппарата Думы города)</t>
  </si>
  <si>
    <t>Администрация  города (Содержание)</t>
  </si>
  <si>
    <t>.04</t>
  </si>
  <si>
    <t xml:space="preserve">МУ "Капитальное строительство" </t>
  </si>
  <si>
    <t>.05</t>
  </si>
  <si>
    <t>Департамент финансов (Содержание)</t>
  </si>
  <si>
    <t>.06</t>
  </si>
  <si>
    <t>Дума города (Содержание аппарата Счетной палаты)</t>
  </si>
  <si>
    <t>Дума города (Содержание председателя, заместителя Счетной палаты)</t>
  </si>
  <si>
    <t>Департамент финансов (Обслуживание муниципального долга)</t>
  </si>
  <si>
    <t>.11</t>
  </si>
  <si>
    <t>Администрация (Резервный фонд Главы города)</t>
  </si>
  <si>
    <t>.12</t>
  </si>
  <si>
    <t>.14</t>
  </si>
  <si>
    <t xml:space="preserve">Программа "Развитие образования Ханты-Мансийского автономного округа - Югры" на 2008-2010 годы </t>
  </si>
  <si>
    <t>Департамент образования и молодежной политики (мероприятия)</t>
  </si>
  <si>
    <t>Администрация (прочие расходы)</t>
  </si>
  <si>
    <t>МУ "Капитальное строительство" (инженерные сети)</t>
  </si>
  <si>
    <t>МУ "Капитальное строительство" (непрограмные инвестиции, ХМАО)</t>
  </si>
  <si>
    <t>2.</t>
  </si>
  <si>
    <t>НАЦИОНАЛЬНАЯ  БЕЗОПАСНОСТЬ  И  ПРАВООХРАНИТЕЛЬНАЯ  ДЕЯТЕЛЬНОСТЬ</t>
  </si>
  <si>
    <t>Администрация (Мероприятия по предупреждению и ликвидации последствий ЧС и СБ)</t>
  </si>
  <si>
    <t>.09</t>
  </si>
  <si>
    <t>3.</t>
  </si>
  <si>
    <t>НАЦИОНАЛЬНАЯ ЭКОНОМИКА</t>
  </si>
  <si>
    <t>.08</t>
  </si>
  <si>
    <t>МУ "Вектор" (Содержание)</t>
  </si>
  <si>
    <t>4.</t>
  </si>
  <si>
    <t>ЖИЛИЩНО-КОММУНАЛЬНОЕ ХОЗЯЙСТВО</t>
  </si>
  <si>
    <t>Администрация города (Подготовка к осенне-зимнему периоду)</t>
  </si>
  <si>
    <t>Администрация города (возмещение убытков по баням)</t>
  </si>
  <si>
    <t>МУ КС, субсидии ХМАО на строительство коммунальных объектов</t>
  </si>
  <si>
    <t>Администрация  (Программа "Энергосбережения")</t>
  </si>
  <si>
    <t>5.</t>
  </si>
  <si>
    <t>ОБРАЗОВАНИЕ</t>
  </si>
  <si>
    <t>.07</t>
  </si>
  <si>
    <t>МДОУ "Золотая рыбка" (Содержание)</t>
  </si>
  <si>
    <t>МДОУ "Елочка" (Содержание)</t>
  </si>
  <si>
    <t>Учреждения по внешкольной работе с тетьми</t>
  </si>
  <si>
    <t>Департамент муниципальной собственности (реорганизация МУ МИК)</t>
  </si>
  <si>
    <t>МДОУ "Морозко" (Содержание)</t>
  </si>
  <si>
    <t>МДОУ "Крепыш" (Содержание)</t>
  </si>
  <si>
    <t>МДОУ "Рябинка" (Содержание)</t>
  </si>
  <si>
    <t>МДОУ "Незабудка" (Содержание)</t>
  </si>
  <si>
    <t>МДОУ "Буратино" (Содержание)</t>
  </si>
  <si>
    <t>МДОУ "Росинка" (Содержание)</t>
  </si>
  <si>
    <t>МДОУ "Сказка" (Содержание)</t>
  </si>
  <si>
    <t>МДОУ "Родничок" (Содержание)</t>
  </si>
  <si>
    <t>МДОУ "Белоснежка" (Содержание)</t>
  </si>
  <si>
    <t>МДОУ "Ласточка" (Содержание)</t>
  </si>
  <si>
    <t>МУ КС (капитальный ремонт дошкольных образовательных учреждений )</t>
  </si>
  <si>
    <t>МОУ  СОШ№ 1 (Содержание)</t>
  </si>
  <si>
    <t>МОУ  СОШ№ 2 (Содержание)</t>
  </si>
  <si>
    <t>Департамент муниципальной собственности (содержание)</t>
  </si>
  <si>
    <t>Департамент муниципальной собственности ( по наказу  депутатам ХМАО-Югры"</t>
  </si>
  <si>
    <t>Департамент муниципальной собственности (управление и содержание муниципальной собственности)</t>
  </si>
  <si>
    <t>Департамент муниципальной собственности (приобретение жилья)</t>
  </si>
  <si>
    <t>МОУ  СОШ № 3 (Содержание)</t>
  </si>
  <si>
    <t>МОУ СОШ № 4 (Содержание)</t>
  </si>
  <si>
    <t>МОУ  № 5 "Гимназия" (Содержание)</t>
  </si>
  <si>
    <t>МОУ  СОШ № 6 (Содержание)</t>
  </si>
  <si>
    <t>МОУ  СОШ № 7 (Содержание)</t>
  </si>
  <si>
    <t>Сменная общеобразовательная школа (Содержание)</t>
  </si>
  <si>
    <t>МУ Детская художественная школа (Содержание)</t>
  </si>
  <si>
    <t>МУ Детская школа искусств им.Кузьмина (Содержание)</t>
  </si>
  <si>
    <t xml:space="preserve">Региональный историко-культурный и экологический центр </t>
  </si>
  <si>
    <t>МУ ДО Детская школа искусств № 2 (Содержание)</t>
  </si>
  <si>
    <t>МУ ДО ДЮСШ №1(Содержание)</t>
  </si>
  <si>
    <t>МУ ДО ДЮСШ №2 (Содержание)</t>
  </si>
  <si>
    <t>МУ ДО ДЮСШ № 3 (Содержание)</t>
  </si>
  <si>
    <t>МУ "КС" (капитальный ремонт школ)</t>
  </si>
  <si>
    <t>Молодежная политика</t>
  </si>
  <si>
    <t>Администрация города (мероприятия)</t>
  </si>
  <si>
    <t>Сумма изменений (+;-)</t>
  </si>
  <si>
    <t>Администрация города (спонсорская помощь участникам ВОВ)</t>
  </si>
  <si>
    <t xml:space="preserve"> Перераспределение согласно бюджетной классификации, по письмам главных распорядителей и получателей бюджетных средств за счет местного бюджета</t>
  </si>
  <si>
    <t>ДМС (Субвенции -обеспечение жильем  инвалидов войны и участников боевых действий, участников ВОВ, граждан, награжденных знаком" Жителю блокадного Ленинграда"( федеральный бюджет)</t>
  </si>
  <si>
    <t>МДОУ "Незабудка"" (дополнительные мероприятия, направленные на снижение напряженности на рынке труда)</t>
  </si>
  <si>
    <t>МУ ДОД "ДШИ №2" (дополнительные мероприятия, направленные на снижение напряженности на рынке труда)</t>
  </si>
  <si>
    <t>МОУ "СОШ №1" (дополнительные мероприятия, направленные на снижение напряженности на рынке труда)</t>
  </si>
  <si>
    <t>МОУ "СОШ №2" (дополнительные мероприятия, направленные на снижение напряженности на рынке труда)</t>
  </si>
  <si>
    <t>МОУ "СОШ №4" (дополнительные мероприятия, направленные на снижение напряженности на рынке труда)</t>
  </si>
  <si>
    <t>МЛПУ "Городская больница" (дополнительные мероприятия, направленные на снижение напряженности на рынке труда)</t>
  </si>
  <si>
    <t xml:space="preserve">  -Детская школа искусств им Кузьмина </t>
  </si>
  <si>
    <t xml:space="preserve">  -Детская школа искусств №2</t>
  </si>
  <si>
    <t>МУ "Доставка пенсий, пособий и социальных выплат" (мероприятия)</t>
  </si>
  <si>
    <t>Наименование групп, подгрупп, статей, подстатей, элементов, программ, подпрорамм, кодов экономической классификации источников внутреннего финансирования дефицита бюджета</t>
  </si>
  <si>
    <t>код</t>
  </si>
  <si>
    <t>Пособия по социальной помощи населению</t>
  </si>
  <si>
    <t>Администрация города (Субсидии-обеспечение жилыми помещениями граждан из числа коренных молочисленных народов в ХМАО)</t>
  </si>
  <si>
    <t>МУ "Капитальное строительство" (строительство)</t>
  </si>
  <si>
    <t xml:space="preserve">  -МУ "Капитальное строительство"( строительство)</t>
  </si>
  <si>
    <t>Вещевое обеспечение</t>
  </si>
  <si>
    <t>Пособия и компенсации военнослужащим, приравненным к ним лицам, а также уволенным из из числа</t>
  </si>
  <si>
    <t>УПРАВЛЕНИЕ ФИЗИЧЕСКОЙ КУЛЬТУРЫ И СПОРТА</t>
  </si>
  <si>
    <t>ММУ "Старт" (Содержание)</t>
  </si>
  <si>
    <t>Ведомственная статья</t>
  </si>
  <si>
    <t>Целевая статья расходов</t>
  </si>
  <si>
    <t>Вид расхода</t>
  </si>
  <si>
    <t>Сумма  на 2010 год, всего , тыс.руб.</t>
  </si>
  <si>
    <t>01</t>
  </si>
  <si>
    <t>00</t>
  </si>
  <si>
    <t>03</t>
  </si>
  <si>
    <t>02</t>
  </si>
  <si>
    <t>04</t>
  </si>
  <si>
    <t>05</t>
  </si>
  <si>
    <t>06</t>
  </si>
  <si>
    <t>09</t>
  </si>
  <si>
    <t>10</t>
  </si>
  <si>
    <t>08</t>
  </si>
  <si>
    <t>07</t>
  </si>
  <si>
    <t>ВСЕГО  РАСХОДОВ  по  бюджету:</t>
  </si>
  <si>
    <t>МУ"Центр гражданского и военно-патриотического воспитания молодежи"Форпост" им. Достовалова (Содержание)</t>
  </si>
  <si>
    <t>6.</t>
  </si>
  <si>
    <t>КУЛЬТУРА, КИНЕМАТОГРАФИЯ И СРЕДСТВА МАССОВОЙ ИНФОРМАЦИИ</t>
  </si>
  <si>
    <t>МУ Центр культуры и досуга (Содержание)</t>
  </si>
  <si>
    <t>Региональный историко-культурный и экологический центр (Содержание)</t>
  </si>
  <si>
    <t>МУ Центральная библиотечная система (Содержание)</t>
  </si>
  <si>
    <t>МУ ХК "Вдохновение" (Содержание)</t>
  </si>
  <si>
    <t>Администрация города (Мероприятия)</t>
  </si>
  <si>
    <t xml:space="preserve">                                 Распределение бюджетных ассигнований по разделам, подразделам, целевым статьям и видам расходов  классификации расходов бюджета городского округа город Мегион в ведомственной структуре расходов на 2010 год</t>
  </si>
  <si>
    <t xml:space="preserve">                                         Распределение бюджетных ассигнований по разделам и подразделам классификации расходов бюджета городского округа город Мегион на 2010 год</t>
  </si>
  <si>
    <t>Всего с учетом изменений</t>
  </si>
  <si>
    <t>МУ Мегионские новости (содержание)</t>
  </si>
  <si>
    <t>ЗДРАВООХРАНЕНИЕ  И  СПОРТ</t>
  </si>
  <si>
    <t>МЛПУ Горбольница № 1 (Содержание)</t>
  </si>
  <si>
    <t xml:space="preserve">МЛПУ Горбольница № 2   п.Высокий   (Содержание)   </t>
  </si>
  <si>
    <t>МЛПУ Стоматологическая поликлиника  (Содержание)</t>
  </si>
  <si>
    <t>МЛПУ ЦВЛД "Жемчужинка"  (Содержание)</t>
  </si>
  <si>
    <t>МУ Капитальное строительство (непрограмное строительство)</t>
  </si>
  <si>
    <t>МУ ДОД ЦДЮ "Спорт - Альтаир" (Содержание)</t>
  </si>
  <si>
    <t>Спортивный комплекс "Дельфин" (Содержание)</t>
  </si>
  <si>
    <t>МУ Капитальное строительство ( субсидии ХМАО)</t>
  </si>
  <si>
    <t>8.</t>
  </si>
  <si>
    <t>СОЦИАЛЬНАЯ  ПОЛИТИКА</t>
  </si>
  <si>
    <t>.10</t>
  </si>
  <si>
    <t>Администрация города (доплаты к пенсиям муниц.служащим)</t>
  </si>
  <si>
    <t>МУ "Доставка пенсий, пособий и социальных выплат" (Содержание)</t>
  </si>
  <si>
    <t>МУ "Доставка пенсий, пособий и социальных выплат" (пособия и социальные выплаты)</t>
  </si>
  <si>
    <t>ВСЕГО  расходов</t>
  </si>
  <si>
    <t>Наименование расходов</t>
  </si>
  <si>
    <t>ОБЩЕГОСУДАРСТВЕННЫЕ   ВОПРОСЫ</t>
  </si>
  <si>
    <t>Администрация города (компенсация выпадающих доходов)</t>
  </si>
  <si>
    <t>Функционирование высшего должностного лица органа местного самоуправления</t>
  </si>
  <si>
    <t>Функционирование законодательных (представительных) органов местного самоуправления</t>
  </si>
  <si>
    <t>Функционирование местной  администрации</t>
  </si>
  <si>
    <t>Обслуживание муниципального долга</t>
  </si>
  <si>
    <t>Резервный фонд</t>
  </si>
  <si>
    <t xml:space="preserve">Другие общегосударственные вопросы                                            </t>
  </si>
  <si>
    <t>НАЦИОНАЛЬНАЯ   БЕЗОПАСНОСТЬ И ПРАВООХРАНИТЕЛЬНАЯ ДЕЯТЕЛЬНОСТЬ</t>
  </si>
  <si>
    <t>Органы внутренних дел</t>
  </si>
  <si>
    <t>Обеспечение противопожарной безопасности</t>
  </si>
  <si>
    <t>Транспорт</t>
  </si>
  <si>
    <t>Связь  и  информатика</t>
  </si>
  <si>
    <t>Другие вопросы в области национальной экономики</t>
  </si>
  <si>
    <t>ЖИЛИЩНО КОММУНАЛЬНОЕ ХОЗЯЙСТВО</t>
  </si>
  <si>
    <t>Жилищное хозяйство</t>
  </si>
  <si>
    <t xml:space="preserve">Коммунальное хозяйство 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</si>
  <si>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</si>
  <si>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</si>
  <si>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</si>
  <si>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</si>
  <si>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.6.3</t>
  </si>
  <si>
    <t>Телевидение и радиовещание</t>
  </si>
  <si>
    <t>Периодическая печать и издательства</t>
  </si>
  <si>
    <t>СОЦИАЛЬНАЯ ПОЛИТИКА</t>
  </si>
  <si>
    <t>Пенсионное обеспечение</t>
  </si>
  <si>
    <t>.8.2</t>
  </si>
  <si>
    <t>Социальное  обслуживание  населения</t>
  </si>
  <si>
    <t>.8.3</t>
  </si>
  <si>
    <t>Социальное обеспечение населения</t>
  </si>
  <si>
    <t>Другие вопросы в области социальной политики</t>
  </si>
  <si>
    <t>МУ ДОД "детская школа искусств" (дополнительные мероприятия, направленные на снижение напряженности на рынке труда)</t>
  </si>
  <si>
    <t xml:space="preserve">Уточнено решением Думы от 28.05.2010 №38 </t>
  </si>
  <si>
    <t>МУ "Капитальное строительство" (ремонт)</t>
  </si>
  <si>
    <t xml:space="preserve">Директор  департамента  финансов                                                                                                </t>
  </si>
  <si>
    <t>Источники внутреннего финансирования  дефицита  бюджета  городского  округа  город Мегион  на 2010 год</t>
  </si>
  <si>
    <t>Администрация (Субвенции на осуществление деятельности по опеке и попечительству)</t>
  </si>
  <si>
    <t>Благоустройство</t>
  </si>
  <si>
    <t>Амбулаторная помощь</t>
  </si>
  <si>
    <t>Стационарная помощь</t>
  </si>
  <si>
    <t>Администрация (Субвенции на участие в программе "Социально-экономическое развитие малочисленных народов севера")</t>
  </si>
  <si>
    <t>Обеспечение деятельности финансовых органов и органов финансового (финансово-бюджетного) контроля</t>
  </si>
  <si>
    <t>Cубвенции на выплату денежных средств на содержание ребенка,единовременных пособий и оплату труда приемных родителей, патронатных воспитателей, воспитателей детских домов семейного типа</t>
  </si>
  <si>
    <t xml:space="preserve">Общее образование </t>
  </si>
  <si>
    <t>Физическая культура и спорт</t>
  </si>
  <si>
    <t>Охрана семьи и детства</t>
  </si>
  <si>
    <t>Департамент финансов (условно-утвержденные расходы)</t>
  </si>
  <si>
    <t xml:space="preserve">Содержание Милиции общественной безопасности </t>
  </si>
  <si>
    <t>Дополнительные мероприятия, направленные на снижение напряженности на рынке труда (средства федерального бюджета)</t>
  </si>
  <si>
    <t>Дополнительные мероприятия, направленные на снижение напряженности на рынке труда (средства окружного бюджета)</t>
  </si>
  <si>
    <t xml:space="preserve"> -Администрация города- программа "Содержания и текущего ремонта автомобильных дорог,  проездов и элементов обустройства улично-дорожной сети городского округа город Мегион на 2009 год".</t>
  </si>
  <si>
    <t xml:space="preserve">МУ Детская художественная школа </t>
  </si>
  <si>
    <t>Администрация города- (Градостроительная деятельность)</t>
  </si>
  <si>
    <t>ММУ "Старт"</t>
  </si>
  <si>
    <t>ДМС (Субвенции на предоставление социальной поддержки по обеспечению   детей-сирот и  детей оставшихся без попечения родителей, а также лиц из числа детей-сирот и детей, оставшихся без попечения родителей жилыми помещениями)</t>
  </si>
  <si>
    <t>Коды</t>
  </si>
  <si>
    <t>Общегосударственные вопросы</t>
  </si>
  <si>
    <t>Функционирование законодательных (представительных) органов государственной власти и местного самоуправления</t>
  </si>
  <si>
    <t>Аналитическая таблица расходов бюджета городского округа города Мегион на 2010 год</t>
  </si>
  <si>
    <t>Расходы, осуществляемые по вопросам местного значения</t>
  </si>
  <si>
    <t>расходы, осуществляемы за счет  субвенций, субсидий и межбюджетных трансфертов других бюджетов</t>
  </si>
  <si>
    <t>Расходы, осуществляемые за счет приносящей доход деятельности</t>
  </si>
  <si>
    <t>Руководство и управление в сфере установленных функций</t>
  </si>
  <si>
    <t>Центральный аппарат</t>
  </si>
  <si>
    <t>Руководитель счетной палаты органа местного самоуправления и их заместители</t>
  </si>
  <si>
    <t>Милиция общественной безопасности (муниципальная целевая программа "Комплексные меры противодействия злоупотреблению наркотиками и их незаконному обороту на 2008-2012г")</t>
  </si>
  <si>
    <t>Культура, кинематография и средства массовой информации</t>
  </si>
  <si>
    <t>Обеспечение деятельности подведомственных учреждений</t>
  </si>
  <si>
    <t>Судебная система</t>
  </si>
  <si>
    <t>Наименование главного распорядителя, распорядителя, получателя средств бюджета городского округа</t>
  </si>
  <si>
    <t>Субвенции для фин.обеспечения списков кандидатов в присяжные заседатели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</si>
  <si>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</si>
  <si>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</si>
  <si>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</si>
  <si>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</si>
  <si>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</si>
  <si>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Поддержка жилищного хозяйства</t>
  </si>
  <si>
    <t>Коммунальное хозяйство</t>
  </si>
  <si>
    <t>Поддержка коммунального хозяйства</t>
  </si>
  <si>
    <t>Целевые программы муниципальных образований</t>
  </si>
  <si>
    <t>Образование</t>
  </si>
  <si>
    <t>Общее образование</t>
  </si>
  <si>
    <t>Детские дошкольные учреждения</t>
  </si>
  <si>
    <t>Мероприятия по организации оздоровительной кампании детей и подростков</t>
  </si>
  <si>
    <t>Государственная поддержка в сфере культуры, кинематографии и средств массовой информации</t>
  </si>
  <si>
    <t>Телерадиокомпании</t>
  </si>
  <si>
    <t>Мероприятия в области здравоохранения, спорта и физической культуры, туризма</t>
  </si>
  <si>
    <t>Социальная политика</t>
  </si>
  <si>
    <t>Доплаты к пенсиям государственных служащих субьектов РФ и муниципальных служащих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</si>
  <si>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</si>
  <si>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 в области национальной экономики</t>
  </si>
  <si>
    <t>Увеличение стоимости основных средств</t>
  </si>
  <si>
    <t>Работы, услуги по содержанию имущества</t>
  </si>
  <si>
    <t>Летний отдых</t>
  </si>
  <si>
    <t>Мероприятия по землеустройству и землепользованию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</si>
  <si>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</si>
  <si>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Организационно-воспитательная работа с молодежью</t>
  </si>
  <si>
    <t>Больницы, клиники, госпитали, медико-санитарные части</t>
  </si>
  <si>
    <t>.7.0</t>
  </si>
  <si>
    <t>Администрация (содержание муниципальной собственности)</t>
  </si>
  <si>
    <t>Обслуживание государственного и муниципального долга</t>
  </si>
  <si>
    <t xml:space="preserve">Субсидии юридическим лицам </t>
  </si>
  <si>
    <t>Процентные платежи по долговым обязательствам</t>
  </si>
  <si>
    <t>Процентные платежи по муниципальному долгу</t>
  </si>
  <si>
    <t>Воинские формирования (органы, подразделения)</t>
  </si>
  <si>
    <t>Развитие МТБ учреждений образования ХМАО-Югры</t>
  </si>
  <si>
    <t>к решению Думы города Мегиона</t>
  </si>
  <si>
    <t>Здравоохранение и спорт</t>
  </si>
  <si>
    <t>Здравоохранение</t>
  </si>
  <si>
    <t>Поликлиники, амбулатории, диагностические центры</t>
  </si>
  <si>
    <t>Спорт и физическая культура</t>
  </si>
  <si>
    <t>Школы общеобразовательные</t>
  </si>
  <si>
    <t>Мероприятия в области образования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</si>
  <si>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</si>
  <si>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</si>
  <si>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</si>
  <si>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"Реализация приоритетеного национального проекта "Образование" на территории городского округа город Мегион на 2008-2010 годы"</t>
  </si>
  <si>
    <t xml:space="preserve">Департамент образования и молодежной политики (программа "Развитие образования Ханты-Мансийского автономного округа - Югры" на 2008-2010 годы;городская программа "Реализация приоритетного нацпроекта "Образование") </t>
  </si>
  <si>
    <t>Мероприяти в области культуры</t>
  </si>
  <si>
    <t>Периодические издания, учреждения органами законодательной и исполнительной власти</t>
  </si>
  <si>
    <t>Центры спортивной подготовки (сборные команды)</t>
  </si>
  <si>
    <t>департамент образования</t>
  </si>
  <si>
    <t>Физкультурно-оздоровительная работа и спортивные мероприятия</t>
  </si>
  <si>
    <t>Социальное обслуживание населения</t>
  </si>
  <si>
    <t>Поисковые и аварийно-спасательные учреждения</t>
  </si>
  <si>
    <t>Связь и информатика</t>
  </si>
  <si>
    <t>Информационные технологии и связь</t>
  </si>
  <si>
    <t>ВСЕГО: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</si>
  <si>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</si>
  <si>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</si>
  <si>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Детская школа искусств им Кузьмина (программа "Социальная поддержка и социальное обслуживание инвалидов в Ханты-Мансийском автономном округе - Югре" на 2010-2014 годы)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</si>
  <si>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</si>
  <si>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Выполнение функций органами местного самоуправления</t>
  </si>
  <si>
    <t>Руководительконтрольно-счетной палаты муниципального образования и его заместители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</si>
  <si>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</si>
  <si>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</si>
  <si>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</si>
  <si>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Составление (изменгение и дополнение) списка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</si>
  <si>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</si>
  <si>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Прочие расходы</t>
  </si>
  <si>
    <t>Государственная регистрация актов гражданского состояния</t>
  </si>
  <si>
    <t>ДМС (управление по земельным ресурсам -содержание и мероприятия по улучшению землеустройства и землепользования)</t>
  </si>
  <si>
    <t>Региональные целевые программы</t>
  </si>
  <si>
    <t>Выполнение функций государственными органами "Социально-экономическое развитие коренных малочисленных народов Севера Ханты-Мансийского автономного округа-Югры" на 2008-2012 годы</t>
  </si>
  <si>
    <t>Муниципальные целевые программы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</si>
  <si>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</si>
  <si>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Департамент образования и молодежной политики (Субвенции на выплату компенсаций части родительской платы за содержание ребенка в государственных и муниципальных образовательных учреждениях)</t>
  </si>
  <si>
    <t xml:space="preserve"> -Департамент образования и молодежной политики</t>
  </si>
  <si>
    <t>Департамент образования и молодежной политики</t>
  </si>
  <si>
    <t xml:space="preserve"> "Комплексные мероприятия по профилактике правонарушений на территории городского округа г.Мегион"</t>
  </si>
  <si>
    <t xml:space="preserve"> -в том числе:  -мероприятия</t>
  </si>
  <si>
    <t xml:space="preserve">Программа "Молодеж Югры" на 2009-2011 гг </t>
  </si>
  <si>
    <t xml:space="preserve">  -МУ Центральная библиотечная система </t>
  </si>
  <si>
    <t xml:space="preserve">  -МУ Детская художественная школа 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</si>
  <si>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</si>
  <si>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органов в сфере национальной безопасности, правоохранительной деятельности и обороны</t>
  </si>
  <si>
    <t>Автомобильный транспорт</t>
  </si>
  <si>
    <t>Субсидии юридическим лицам</t>
  </si>
  <si>
    <t>Бюджетные инвестиции</t>
  </si>
  <si>
    <t>Социальные выплаты</t>
  </si>
  <si>
    <t>Обеспечение равного с Министерством внутренних дел РФ  повышения денежного довольствия сотрудникам и заработная платы работникам подразделений милиции общественной безопасностии социальных выплат</t>
  </si>
  <si>
    <t xml:space="preserve">Военный  персонал  </t>
  </si>
  <si>
    <t>Выполнение функций государственными органами</t>
  </si>
  <si>
    <t>Социальная помощь</t>
  </si>
  <si>
    <t>Программа "Развитие и модернизация жилищно-коммунального комплекса"</t>
  </si>
  <si>
    <t>Подпрограмма "Проектирование и строительство инженерных сетей"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</si>
  <si>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издержек, субсидии юридическим лицам</t>
  </si>
  <si>
    <t xml:space="preserve"> -подпрограмма "Строительство и (или) приобретение жилых помещений для предоставления на условиях социального найма, формирование маневренного фонда", бюджетные инвестиции</t>
  </si>
  <si>
    <t>Программа "Социальная поддержка и социальное обслуживание инвалидов в Ханты-Мансийском автономном округе - Югре" на 2010-2014 годы</t>
  </si>
  <si>
    <t xml:space="preserve"> -подпрограмма "Обеспечение жильем граждан, проживающих в жилых помещениях, непригодных для проживания", бюджетные инвестиции</t>
  </si>
  <si>
    <r>
      <t xml:space="preserve"> Охрана семьи и детства</t>
    </r>
    <r>
      <rPr>
        <sz val="14"/>
        <rFont val="Times New Roman"/>
        <family val="1"/>
      </rPr>
      <t>.</t>
    </r>
  </si>
  <si>
    <t>Администрация города -программа капитальный ремонт ж/ф)</t>
  </si>
  <si>
    <t xml:space="preserve"> -переселение граждан из ж/ф, непригодного для проживания, ОБ</t>
  </si>
  <si>
    <t xml:space="preserve"> -переселение граждан из ж/ф, непригодного для проживания, ФБ</t>
  </si>
  <si>
    <t xml:space="preserve"> -приобретение жилья (непрограмное строительство)</t>
  </si>
  <si>
    <t>Администрация города- (Программа "Стратегия социально-экономического развития городского округа город Мегион на период до 2020 года")</t>
  </si>
  <si>
    <t>Департамент образования и молодежной политики ("Доступное жилье молодым - семьям", федеральный бюджет)</t>
  </si>
  <si>
    <t>Развитие МТБ дошкольных образовательных учреждений ХМАО-Югры</t>
  </si>
  <si>
    <t>Переселение граждан из ж/ф, непригодного для проживания</t>
  </si>
  <si>
    <t>Непрограмные инвестиции в основные фонды</t>
  </si>
  <si>
    <t>Приложение  3</t>
  </si>
  <si>
    <t>Приложение 4                                                                                                                                                           к решению Думы города Мегиона</t>
  </si>
  <si>
    <t>Приложение 5</t>
  </si>
  <si>
    <t>Выполнение других обязательств государства</t>
  </si>
  <si>
    <t>Программа "Стратегия социально-экономического развития городского округа город Мегион на период до 2020 года"</t>
  </si>
  <si>
    <t>Проведение выборов Думы города</t>
  </si>
  <si>
    <t>ММУ "Старт" (дополнительные мероприятия, направленные на снижение напряженности на рынке труда)</t>
  </si>
  <si>
    <t xml:space="preserve">Субвенция на предоставление мер соцподдержки педработникам и иным категориям граждан, проживающих и работающихв в сельской местности по оплате жилого помещения и коммунальных услуг </t>
  </si>
  <si>
    <t>Сумма с учетом изменений</t>
  </si>
  <si>
    <t>Мероприятия в области информационно-коммуникационных технологий и связи)</t>
  </si>
  <si>
    <t xml:space="preserve"> -Дума города </t>
  </si>
  <si>
    <t xml:space="preserve"> -Администрация  города </t>
  </si>
  <si>
    <t xml:space="preserve"> -Департамент финансов </t>
  </si>
  <si>
    <t xml:space="preserve"> -Департамент муниципальной собственности </t>
  </si>
  <si>
    <t xml:space="preserve"> -Департамент образования  </t>
  </si>
  <si>
    <t xml:space="preserve"> -МДОУ "Росинка" </t>
  </si>
  <si>
    <t xml:space="preserve"> -МДОУ "Родничок" </t>
  </si>
  <si>
    <t xml:space="preserve"> -МОУ  СОШ № 6 </t>
  </si>
  <si>
    <t xml:space="preserve"> -МОУ  СОШ № 7 </t>
  </si>
  <si>
    <t xml:space="preserve"> -МУ ДО ДЮСШ № 3 </t>
  </si>
  <si>
    <t xml:space="preserve"> -МУ ДО ДЮСШ №2 </t>
  </si>
  <si>
    <t xml:space="preserve"> -МУ ДО Детская школа искусств № 2 </t>
  </si>
  <si>
    <t xml:space="preserve">МУ ДО ДЮСШ №2 </t>
  </si>
  <si>
    <t xml:space="preserve">МУ ДО ДЮСШ № 3 </t>
  </si>
  <si>
    <t>Н.А.Мартынюк</t>
  </si>
  <si>
    <t xml:space="preserve">МОУ  СОШ№ 1 </t>
  </si>
  <si>
    <t xml:space="preserve">МОУ  СОШ№ 2 </t>
  </si>
  <si>
    <t xml:space="preserve">МОУ  СОШ № 3 </t>
  </si>
  <si>
    <t xml:space="preserve">МОУ СОШ № 4 </t>
  </si>
  <si>
    <t xml:space="preserve">МОУ  № 5 "Гимназия" </t>
  </si>
  <si>
    <t xml:space="preserve">МОУ  СОШ № 6 </t>
  </si>
  <si>
    <t xml:space="preserve">МОУ  СОШ № 7 </t>
  </si>
  <si>
    <t xml:space="preserve">МЛПУ ЦВЛД "Жемчужинка"  </t>
  </si>
  <si>
    <t>Расходы, осуществляемые за счет  средств других бюджетов</t>
  </si>
  <si>
    <t>И.В.Грига</t>
  </si>
  <si>
    <t>Начальник отдела бюджетного планирования и финансирования</t>
  </si>
  <si>
    <t>Мероприятия в области информационно-коммуникационных технологий и связи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</si>
  <si>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</si>
  <si>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</si>
  <si>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Общеэкономические вопросы</t>
  </si>
  <si>
    <t xml:space="preserve"> -окружной бюджет</t>
  </si>
  <si>
    <t xml:space="preserve"> -федеральный бюджет</t>
  </si>
  <si>
    <t>Изменения</t>
  </si>
  <si>
    <t>0980201</t>
  </si>
  <si>
    <t>0980000</t>
  </si>
  <si>
    <t>Утверждено решением Думы от 07.12.2009              № 624</t>
  </si>
  <si>
    <t xml:space="preserve">  -МУ Центр культуры и досуга </t>
  </si>
  <si>
    <t xml:space="preserve">  -Региональный историко-культурный и экологический центр </t>
  </si>
  <si>
    <t xml:space="preserve">  -Администрация города </t>
  </si>
  <si>
    <t>Администрация города- капитальный ремонт многокв. домов за счет средств округа и местного бюджета</t>
  </si>
  <si>
    <t>Администрация города- капитальный ремонт многокв. домов за счет средств федерального бюджета</t>
  </si>
  <si>
    <t>Мероприятия по капитальному ремонту многоквартирных домов (средства округа и местного бюджета)</t>
  </si>
  <si>
    <t>Мероприятия по капитальному ремонту многоквартирных домов (средства федерального бюджета)</t>
  </si>
  <si>
    <t xml:space="preserve">Мероприятия по капитальному ремонту многоквартирных домов </t>
  </si>
  <si>
    <t>МУ "Капитальное строительство" (строительство д/садов))</t>
  </si>
  <si>
    <t>МУ "КС" (строительство школы )</t>
  </si>
  <si>
    <t>000 90  00  00  00  00  0000  000</t>
  </si>
  <si>
    <t>000 01  00  00  00  00  0000  000</t>
  </si>
  <si>
    <t>000 01  03  00  00  00  0000  000</t>
  </si>
  <si>
    <t>000 01  03  00  00  00  0000  700</t>
  </si>
  <si>
    <t>000 01  03  00  00  04  0000  710</t>
  </si>
  <si>
    <t>000 01  03  00  00  00  0000  800</t>
  </si>
  <si>
    <t>000 01  03  00  00  04  0000  810</t>
  </si>
  <si>
    <t>000 01  06  00  00  00  0000  000</t>
  </si>
  <si>
    <t>000 01  06  05  00  00  0000  000</t>
  </si>
  <si>
    <t>000 01  06  05  00  00  0000  600</t>
  </si>
  <si>
    <t>000 01  06  05  01  00  0000  640</t>
  </si>
  <si>
    <t>000 01  06  05  01  04  0000  640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</si>
  <si>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</si>
  <si>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</si>
  <si>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</si>
  <si>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</si>
  <si>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000 01  05  02  01  04  0000  510</t>
  </si>
  <si>
    <t>000 01  05  00  00  00  0000  600</t>
  </si>
  <si>
    <t>000 01  05  02  00  00  0000  600</t>
  </si>
  <si>
    <t>000 01  05  02  01  00  0000  610</t>
  </si>
  <si>
    <t>000 01  05  02  01  04  0000  610</t>
  </si>
  <si>
    <t>Программа "Капитального ремонта жилищного фонда городского округа город Мегион"</t>
  </si>
  <si>
    <t>9а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</si>
  <si>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издержек, субсидии юридическим лицам</t>
  </si>
  <si>
    <t xml:space="preserve">Мероприятия в области коммунального хозяйства, субсидии юридическим лицам </t>
  </si>
  <si>
    <t>Субвенции на обеспечение жильем инвалидов войны и участников боевых действий, участников ВОВ, ветеранов боевых действий, военнослужащих, членов семей погибших (умерших) участников ВОВ, инвалидов и семй, имеющих детей - инвалидов</t>
  </si>
  <si>
    <t>Выполнение функций бюджетными учреждениями</t>
  </si>
  <si>
    <t>Департамент муниципальной собственности (ликвидация учреждений молодежной политики)</t>
  </si>
  <si>
    <t>Развитие МТБ учреждений культуры ХМАО-Югры</t>
  </si>
  <si>
    <t>Здравоохранение, физическая культура и спорт</t>
  </si>
  <si>
    <t>Стационарная медицинская помощь</t>
  </si>
  <si>
    <t>Развитие МТБ учреждений здравоохранения ХМАО-Югры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</si>
  <si>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</si>
  <si>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</si>
  <si>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Обеспечение проведения выборов и референдумов</t>
  </si>
  <si>
    <t>Другие вопросы в области здравоохранения, физической культуры и спорта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</si>
  <si>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</si>
  <si>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(окруж.бюджет)</t>
  </si>
  <si>
    <t>Учредения по внешкольной работе с детьми</t>
  </si>
  <si>
    <t>Иные безвозмездные и безвозвратные перечисления</t>
  </si>
  <si>
    <t xml:space="preserve">Оздоровление детей </t>
  </si>
  <si>
    <t>Проведение мероприятий для детей и молодежи</t>
  </si>
  <si>
    <t>Центральные бухгалтерии, учебно-методические кабинеты, межшкольные учебные комбинаты,группы хозяйственного обслуживания</t>
  </si>
  <si>
    <t>Субвенция на выплату компенсации части родителькой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</si>
  <si>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местного самоуправления</t>
  </si>
  <si>
    <t>Учреждения социального обслуживания населения</t>
  </si>
  <si>
    <t>Содержание ребенка в семье опекуна и приемной семье, а также оплата труда приемного родителя</t>
  </si>
  <si>
    <t>Администрация города- программа "Содержания объектов внешнего благоустройства городского округа город Мегион на 2009 год".</t>
  </si>
  <si>
    <t xml:space="preserve"> -подпрограмма "Строительство и (или) приобретение жилых помещений для предоставления на условиях социального найма, формирование маневренного фонда""</t>
  </si>
  <si>
    <t>Программа "Улучшение жилищных условий населения ХМАО-Югры"</t>
  </si>
  <si>
    <t>Субсидии на денежные выплаты медперсоналу ФАП, врачам, фельдшерам и мед.сестрам скорой медицинской помощи (федеральный бюджет), в том числе:</t>
  </si>
  <si>
    <t>Администрация города (Субвенции на выплату единовременного пособия при всех формах устройства детей, лишенных родительского попечения, в семью (федеральный бюджет)</t>
  </si>
  <si>
    <t>Администрация города (Субвенции на предоставление и обеспечение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 ( бюджет округа)</t>
  </si>
  <si>
    <t>Администрация города (Cубвенции на выплату денежных средств на содержание ребенка,единовременных пособий и оплату труда приемных родителей, патронатных воспитателей, воспитателей детских домов семейного типа)</t>
  </si>
  <si>
    <t>Реализация государственной политики в области приватизации и управленнии государственной и муниципальной  собственностью</t>
  </si>
  <si>
    <t>ДЕПАРТАМЕНТ МУНИЦИПАЛЬНОЙ СОБСТВЕННОСТИ</t>
  </si>
  <si>
    <t>ДУМА ГОРОДА</t>
  </si>
  <si>
    <t>АДМИНИСТРАЦИЯ ГОРОДА</t>
  </si>
  <si>
    <t xml:space="preserve">ДЕПАРТАМЕНТ ФИНАНСОВ </t>
  </si>
  <si>
    <t xml:space="preserve"> -подпрограмма "Обеспечение жильем граждан, проживающих в жилых помещениях, непригодных для проживания"</t>
  </si>
  <si>
    <t>МУ КС (программа "Улучшение жилищных условий населения ХМАО-Югры")</t>
  </si>
  <si>
    <t>ДЕПАРТАМЕНТ ОБРАЗОВАНИЯ</t>
  </si>
  <si>
    <t>Администрация города  (субвенции  ХМАО на предоставление гражданам субсидий на оплату жилого помещения и коммунальных услуг)</t>
  </si>
  <si>
    <t>Администрация (Субвенции на образование и организацию деятельности комиссий по делам несовершеннолетних)</t>
  </si>
  <si>
    <t>Администрация (Субвенции на создание и обеспечение деятельности  административных комиссий)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</si>
  <si>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</si>
  <si>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Субвенции на поддержку сельскохозяйственного производства</t>
  </si>
  <si>
    <t>Управление физической культуры и спорта (Содержание)</t>
  </si>
  <si>
    <t>Управление физической культуры и спорта (Мероприятия)</t>
  </si>
  <si>
    <t>Управление физической культуры и спорта - региональная целевая программа "Развитие физической культуры и спортаХМАО-Югре на 2006-2010 годы".</t>
  </si>
  <si>
    <t>Администрация города- программа "Содержание объектов внешнего благоустройства городского округа город Мегион на 2009 год".</t>
  </si>
  <si>
    <t>Администрация города- программа "Содержания и текущего ремонта автомобильных дорог,  проездов и элементов обустройства улично-дорожной сети городского округа город Мегион на 2009 год".</t>
  </si>
  <si>
    <t>МУ "Капитальное строительство" ( строительство жилья)</t>
  </si>
  <si>
    <t>МУ"Доставка пенсий, пособий и социальных выплат" (пособия и социальные выплаты)</t>
  </si>
  <si>
    <t>2.1.</t>
  </si>
  <si>
    <t>Органы внутренних дел -всего:</t>
  </si>
  <si>
    <t>Администрация города (Субвенции на составление списков кандидатов в присяжные заседатели федеральных судов общей юрисдикции в РФ)</t>
  </si>
  <si>
    <t xml:space="preserve"> -военный персонал</t>
  </si>
  <si>
    <t xml:space="preserve"> -Функционирование органов в сфере правоохранительной деятельности и обороны</t>
  </si>
  <si>
    <t xml:space="preserve"> -вещевое обеспечение</t>
  </si>
  <si>
    <t xml:space="preserve"> -социальные выплаты</t>
  </si>
  <si>
    <t>Уточненный план</t>
  </si>
  <si>
    <t>Источники финансирования дефицита бюджета - всего</t>
  </si>
  <si>
    <t>ИСТОЧНИКИ ВНУТРЕННЕГО ФИНАНСИРОВАНИЯ ДЕФИЦИТОВ  БЮДЖЕТОВ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</si>
  <si>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</si>
  <si>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</si>
  <si>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</si>
  <si>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</si>
  <si>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</si>
  <si>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</si>
  <si>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Бюджетные кредиты, предоставленные внутри  страны в валюте Российской Федерации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</si>
  <si>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</si>
  <si>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</si>
  <si>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</si>
  <si>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</si>
  <si>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</si>
  <si>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</si>
  <si>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</si>
  <si>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</si>
  <si>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</si>
  <si>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</si>
  <si>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</si>
  <si>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</si>
  <si>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МУ Центр культуры и досуга </t>
  </si>
  <si>
    <t xml:space="preserve">Управление физической культуры и спорта </t>
  </si>
  <si>
    <t xml:space="preserve">МУ ДОД ЦДЮ "Спорт - Альтаир" </t>
  </si>
  <si>
    <t xml:space="preserve">МУ"Центр гражданского и военно-патриотического воспитания молодежи"Форпост" им. Достовалова </t>
  </si>
  <si>
    <t>Милиция общественной безопасности (муниципальная целевая программа "Комплексные мероприятия по профилактике правонарушений на территории городского округа г.Мегион")</t>
  </si>
  <si>
    <t>Уточнено решением Думы от 28.05.2010 №38</t>
  </si>
  <si>
    <t xml:space="preserve">Уточнено решением Думы от28.052010 №38 </t>
  </si>
  <si>
    <t>.3.1</t>
  </si>
  <si>
    <t>Сельское хозяйство и рыболовство</t>
  </si>
  <si>
    <t>.3.2</t>
  </si>
  <si>
    <t>от 18.06.2010__№_49__</t>
  </si>
  <si>
    <t>от_18.06.2010_     №  _49_</t>
  </si>
  <si>
    <t>от "_18_"_06__2010 №_49_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</si>
</sst>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00"/>
    <numFmt numFmtId="173" formatCode="00"/>
    <numFmt numFmtId="174" formatCode="0000000"/>
    <numFmt numFmtId="175" formatCode="#,##0.000"/>
    <numFmt numFmtId="176" formatCode="00.0"/>
  </numFmts>
  <fonts count="47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11">
    <xf numFmtId="0" fontId="0" fillId="0" borderId="0" xfId="0" applyAlignment="1">
      <alignment/>
    </xf>
    <xf numFmtId="0" fontId="6" fillId="24" borderId="0" xfId="0" applyFont="1" applyFill="1" applyBorder="1" applyAlignment="1">
      <alignment horizontal="center" vertical="center"/>
    </xf>
    <xf numFmtId="0" fontId="5" fillId="24" borderId="0" xfId="0" applyFont="1" applyFill="1" applyAlignment="1">
      <alignment/>
    </xf>
    <xf numFmtId="0" fontId="8" fillId="0" borderId="0" xfId="0" applyFont="1" applyAlignment="1">
      <alignment/>
    </xf>
    <xf numFmtId="0" fontId="8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4" fillId="24" borderId="0" xfId="0" applyFont="1" applyFill="1" applyAlignment="1">
      <alignment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wrapText="1"/>
    </xf>
    <xf numFmtId="0" fontId="4" fillId="24" borderId="11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17" fillId="24" borderId="10" xfId="0" applyFont="1" applyFill="1" applyBorder="1" applyAlignment="1">
      <alignment horizontal="center" vertical="center"/>
    </xf>
    <xf numFmtId="0" fontId="17" fillId="24" borderId="11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wrapText="1"/>
    </xf>
    <xf numFmtId="0" fontId="2" fillId="24" borderId="11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10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wrapText="1"/>
    </xf>
    <xf numFmtId="0" fontId="2" fillId="24" borderId="14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wrapText="1"/>
    </xf>
    <xf numFmtId="0" fontId="4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164" fontId="10" fillId="24" borderId="0" xfId="0" applyNumberFormat="1" applyFont="1" applyFill="1" applyAlignment="1">
      <alignment/>
    </xf>
    <xf numFmtId="0" fontId="9" fillId="24" borderId="0" xfId="0" applyFont="1" applyFill="1" applyAlignment="1">
      <alignment/>
    </xf>
    <xf numFmtId="0" fontId="10" fillId="24" borderId="0" xfId="0" applyFont="1" applyFill="1" applyAlignment="1">
      <alignment horizontal="center"/>
    </xf>
    <xf numFmtId="0" fontId="15" fillId="24" borderId="0" xfId="0" applyFont="1" applyFill="1" applyBorder="1" applyAlignment="1">
      <alignment horizontal="center" vertical="center"/>
    </xf>
    <xf numFmtId="164" fontId="6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 vertical="center" wrapText="1"/>
    </xf>
    <xf numFmtId="16" fontId="2" fillId="24" borderId="12" xfId="0" applyNumberFormat="1" applyFont="1" applyFill="1" applyBorder="1" applyAlignment="1">
      <alignment horizontal="center" vertical="center"/>
    </xf>
    <xf numFmtId="16" fontId="2" fillId="24" borderId="10" xfId="0" applyNumberFormat="1" applyFont="1" applyFill="1" applyBorder="1" applyAlignment="1">
      <alignment horizontal="center" vertical="center"/>
    </xf>
    <xf numFmtId="164" fontId="2" fillId="24" borderId="0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wrapText="1"/>
    </xf>
    <xf numFmtId="0" fontId="1" fillId="24" borderId="15" xfId="0" applyFont="1" applyFill="1" applyBorder="1" applyAlignment="1">
      <alignment wrapText="1"/>
    </xf>
    <xf numFmtId="0" fontId="16" fillId="24" borderId="0" xfId="0" applyFont="1" applyFill="1" applyAlignment="1">
      <alignment horizontal="center"/>
    </xf>
    <xf numFmtId="0" fontId="19" fillId="24" borderId="0" xfId="0" applyFont="1" applyFill="1" applyAlignment="1">
      <alignment/>
    </xf>
    <xf numFmtId="0" fontId="8" fillId="24" borderId="0" xfId="54" applyFont="1" applyFill="1" applyAlignment="1">
      <alignment horizontal="left"/>
      <protection/>
    </xf>
    <xf numFmtId="0" fontId="4" fillId="24" borderId="0" xfId="54" applyFont="1" applyFill="1">
      <alignment/>
      <protection/>
    </xf>
    <xf numFmtId="0" fontId="8" fillId="24" borderId="0" xfId="54" applyFont="1" applyFill="1">
      <alignment/>
      <protection/>
    </xf>
    <xf numFmtId="172" fontId="1" fillId="24" borderId="11" xfId="54" applyNumberFormat="1" applyFont="1" applyFill="1" applyBorder="1" applyAlignment="1" applyProtection="1">
      <alignment/>
      <protection hidden="1"/>
    </xf>
    <xf numFmtId="173" fontId="1" fillId="24" borderId="11" xfId="54" applyNumberFormat="1" applyFont="1" applyFill="1" applyBorder="1" applyAlignment="1" applyProtection="1">
      <alignment/>
      <protection hidden="1"/>
    </xf>
    <xf numFmtId="174" fontId="1" fillId="24" borderId="11" xfId="54" applyNumberFormat="1" applyFont="1" applyFill="1" applyBorder="1" applyAlignment="1" applyProtection="1">
      <alignment/>
      <protection hidden="1"/>
    </xf>
    <xf numFmtId="172" fontId="8" fillId="24" borderId="11" xfId="54" applyNumberFormat="1" applyFont="1" applyFill="1" applyBorder="1" applyAlignment="1" applyProtection="1">
      <alignment/>
      <protection hidden="1"/>
    </xf>
    <xf numFmtId="173" fontId="8" fillId="24" borderId="11" xfId="54" applyNumberFormat="1" applyFont="1" applyFill="1" applyBorder="1" applyAlignment="1" applyProtection="1">
      <alignment/>
      <protection hidden="1"/>
    </xf>
    <xf numFmtId="174" fontId="8" fillId="24" borderId="11" xfId="54" applyNumberFormat="1" applyFont="1" applyFill="1" applyBorder="1" applyAlignment="1" applyProtection="1">
      <alignment/>
      <protection hidden="1"/>
    </xf>
    <xf numFmtId="174" fontId="8" fillId="24" borderId="11" xfId="54" applyNumberFormat="1" applyFont="1" applyFill="1" applyBorder="1" applyAlignment="1" applyProtection="1">
      <alignment wrapText="1"/>
      <protection hidden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" fillId="24" borderId="0" xfId="0" applyFont="1" applyFill="1" applyAlignment="1">
      <alignment wrapText="1"/>
    </xf>
    <xf numFmtId="0" fontId="1" fillId="24" borderId="0" xfId="0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0" fontId="8" fillId="24" borderId="0" xfId="0" applyFont="1" applyFill="1" applyAlignment="1">
      <alignment wrapText="1"/>
    </xf>
    <xf numFmtId="0" fontId="8" fillId="0" borderId="17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24" borderId="0" xfId="0" applyFont="1" applyFill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/>
    </xf>
    <xf numFmtId="164" fontId="20" fillId="24" borderId="0" xfId="0" applyNumberFormat="1" applyFont="1" applyFill="1" applyAlignment="1">
      <alignment/>
    </xf>
    <xf numFmtId="0" fontId="8" fillId="0" borderId="0" xfId="0" applyFont="1" applyAlignment="1">
      <alignment horizontal="left" vertical="center"/>
    </xf>
    <xf numFmtId="0" fontId="2" fillId="24" borderId="0" xfId="54" applyFont="1" applyFill="1" applyBorder="1" applyAlignment="1">
      <alignment wrapText="1"/>
      <protection/>
    </xf>
    <xf numFmtId="172" fontId="8" fillId="24" borderId="10" xfId="54" applyNumberFormat="1" applyFont="1" applyFill="1" applyBorder="1" applyAlignment="1" applyProtection="1">
      <alignment wrapText="1"/>
      <protection hidden="1"/>
    </xf>
    <xf numFmtId="0" fontId="1" fillId="24" borderId="10" xfId="0" applyFont="1" applyFill="1" applyBorder="1" applyAlignment="1">
      <alignment wrapText="1"/>
    </xf>
    <xf numFmtId="0" fontId="1" fillId="24" borderId="14" xfId="54" applyNumberFormat="1" applyFont="1" applyFill="1" applyBorder="1" applyAlignment="1" applyProtection="1">
      <alignment horizontal="centerContinuous"/>
      <protection hidden="1"/>
    </xf>
    <xf numFmtId="0" fontId="1" fillId="24" borderId="15" xfId="54" applyNumberFormat="1" applyFont="1" applyFill="1" applyBorder="1" applyAlignment="1" applyProtection="1">
      <alignment horizontal="center"/>
      <protection hidden="1"/>
    </xf>
    <xf numFmtId="0" fontId="2" fillId="24" borderId="0" xfId="54" applyFont="1" applyFill="1">
      <alignment/>
      <protection/>
    </xf>
    <xf numFmtId="0" fontId="16" fillId="24" borderId="0" xfId="54" applyFont="1" applyFill="1">
      <alignment/>
      <protection/>
    </xf>
    <xf numFmtId="0" fontId="4" fillId="24" borderId="0" xfId="54" applyFont="1" applyFill="1" applyAlignment="1">
      <alignment horizontal="left"/>
      <protection/>
    </xf>
    <xf numFmtId="0" fontId="15" fillId="24" borderId="0" xfId="54" applyFont="1" applyFill="1">
      <alignment/>
      <protection/>
    </xf>
    <xf numFmtId="174" fontId="1" fillId="24" borderId="11" xfId="54" applyNumberFormat="1" applyFont="1" applyFill="1" applyBorder="1" applyAlignment="1" applyProtection="1">
      <alignment wrapText="1"/>
      <protection hidden="1"/>
    </xf>
    <xf numFmtId="0" fontId="6" fillId="24" borderId="0" xfId="54" applyFont="1" applyFill="1">
      <alignment/>
      <protection/>
    </xf>
    <xf numFmtId="0" fontId="1" fillId="24" borderId="11" xfId="54" applyFont="1" applyFill="1" applyBorder="1">
      <alignment/>
      <protection/>
    </xf>
    <xf numFmtId="0" fontId="1" fillId="24" borderId="20" xfId="54" applyNumberFormat="1" applyFont="1" applyFill="1" applyBorder="1" applyAlignment="1" applyProtection="1">
      <alignment/>
      <protection hidden="1"/>
    </xf>
    <xf numFmtId="164" fontId="2" fillId="24" borderId="0" xfId="54" applyNumberFormat="1" applyFont="1" applyFill="1">
      <alignment/>
      <protection/>
    </xf>
    <xf numFmtId="173" fontId="1" fillId="24" borderId="20" xfId="54" applyNumberFormat="1" applyFont="1" applyFill="1" applyBorder="1" applyAlignment="1" applyProtection="1">
      <alignment/>
      <protection hidden="1"/>
    </xf>
    <xf numFmtId="0" fontId="8" fillId="24" borderId="0" xfId="0" applyFont="1" applyFill="1" applyAlignment="1">
      <alignment/>
    </xf>
    <xf numFmtId="0" fontId="2" fillId="24" borderId="15" xfId="54" applyFont="1" applyFill="1" applyBorder="1" applyAlignment="1">
      <alignment horizontal="center"/>
      <protection/>
    </xf>
    <xf numFmtId="0" fontId="2" fillId="24" borderId="21" xfId="54" applyFont="1" applyFill="1" applyBorder="1" applyAlignment="1">
      <alignment horizontal="center"/>
      <protection/>
    </xf>
    <xf numFmtId="0" fontId="8" fillId="24" borderId="10" xfId="0" applyFont="1" applyFill="1" applyBorder="1" applyAlignment="1">
      <alignment wrapText="1"/>
    </xf>
    <xf numFmtId="0" fontId="4" fillId="24" borderId="0" xfId="0" applyFont="1" applyFill="1" applyBorder="1" applyAlignment="1">
      <alignment wrapText="1"/>
    </xf>
    <xf numFmtId="172" fontId="1" fillId="24" borderId="22" xfId="54" applyNumberFormat="1" applyFont="1" applyFill="1" applyBorder="1" applyAlignment="1" applyProtection="1">
      <alignment/>
      <protection hidden="1"/>
    </xf>
    <xf numFmtId="173" fontId="1" fillId="24" borderId="22" xfId="54" applyNumberFormat="1" applyFont="1" applyFill="1" applyBorder="1" applyAlignment="1" applyProtection="1">
      <alignment/>
      <protection hidden="1"/>
    </xf>
    <xf numFmtId="174" fontId="1" fillId="24" borderId="22" xfId="54" applyNumberFormat="1" applyFont="1" applyFill="1" applyBorder="1" applyAlignment="1" applyProtection="1">
      <alignment/>
      <protection hidden="1"/>
    </xf>
    <xf numFmtId="0" fontId="1" fillId="0" borderId="0" xfId="0" applyFont="1" applyAlignment="1">
      <alignment horizontal="center" vertical="center" wrapText="1"/>
    </xf>
    <xf numFmtId="0" fontId="2" fillId="24" borderId="16" xfId="54" applyNumberFormat="1" applyFont="1" applyFill="1" applyBorder="1" applyAlignment="1" applyProtection="1">
      <alignment horizontal="center" vertical="center" textRotation="90" wrapText="1"/>
      <protection hidden="1"/>
    </xf>
    <xf numFmtId="4" fontId="20" fillId="24" borderId="0" xfId="0" applyNumberFormat="1" applyFont="1" applyFill="1" applyAlignment="1">
      <alignment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24" borderId="16" xfId="0" applyFont="1" applyFill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wrapText="1"/>
    </xf>
    <xf numFmtId="0" fontId="1" fillId="0" borderId="22" xfId="0" applyFont="1" applyBorder="1" applyAlignment="1">
      <alignment horizontal="center" wrapText="1"/>
    </xf>
    <xf numFmtId="164" fontId="1" fillId="24" borderId="11" xfId="0" applyNumberFormat="1" applyFont="1" applyFill="1" applyBorder="1" applyAlignment="1">
      <alignment horizontal="center" wrapText="1"/>
    </xf>
    <xf numFmtId="164" fontId="1" fillId="24" borderId="22" xfId="0" applyNumberFormat="1" applyFont="1" applyFill="1" applyBorder="1" applyAlignment="1">
      <alignment horizontal="center" wrapText="1"/>
    </xf>
    <xf numFmtId="164" fontId="1" fillId="24" borderId="2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1" fillId="24" borderId="11" xfId="0" applyNumberFormat="1" applyFont="1" applyFill="1" applyBorder="1" applyAlignment="1">
      <alignment horizontal="center" wrapText="1"/>
    </xf>
    <xf numFmtId="164" fontId="1" fillId="24" borderId="26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wrapText="1"/>
    </xf>
    <xf numFmtId="49" fontId="8" fillId="0" borderId="11" xfId="0" applyNumberFormat="1" applyFont="1" applyBorder="1" applyAlignment="1">
      <alignment horizontal="center" wrapText="1"/>
    </xf>
    <xf numFmtId="164" fontId="8" fillId="24" borderId="11" xfId="0" applyNumberFormat="1" applyFont="1" applyFill="1" applyBorder="1" applyAlignment="1">
      <alignment horizontal="center" wrapText="1"/>
    </xf>
    <xf numFmtId="164" fontId="8" fillId="0" borderId="11" xfId="0" applyNumberFormat="1" applyFont="1" applyBorder="1" applyAlignment="1">
      <alignment horizontal="center" wrapText="1"/>
    </xf>
    <xf numFmtId="164" fontId="8" fillId="0" borderId="26" xfId="0" applyNumberFormat="1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49" fontId="8" fillId="24" borderId="11" xfId="0" applyNumberFormat="1" applyFont="1" applyFill="1" applyBorder="1" applyAlignment="1">
      <alignment horizontal="center" wrapText="1"/>
    </xf>
    <xf numFmtId="164" fontId="8" fillId="24" borderId="26" xfId="0" applyNumberFormat="1" applyFont="1" applyFill="1" applyBorder="1" applyAlignment="1">
      <alignment horizontal="center" wrapText="1"/>
    </xf>
    <xf numFmtId="0" fontId="22" fillId="0" borderId="0" xfId="0" applyFont="1" applyAlignment="1">
      <alignment wrapText="1"/>
    </xf>
    <xf numFmtId="0" fontId="8" fillId="24" borderId="27" xfId="0" applyFont="1" applyFill="1" applyBorder="1" applyAlignment="1">
      <alignment wrapText="1"/>
    </xf>
    <xf numFmtId="49" fontId="8" fillId="24" borderId="20" xfId="0" applyNumberFormat="1" applyFont="1" applyFill="1" applyBorder="1" applyAlignment="1">
      <alignment horizontal="center" wrapText="1"/>
    </xf>
    <xf numFmtId="164" fontId="8" fillId="24" borderId="20" xfId="0" applyNumberFormat="1" applyFont="1" applyFill="1" applyBorder="1" applyAlignment="1">
      <alignment horizontal="center" wrapText="1"/>
    </xf>
    <xf numFmtId="0" fontId="8" fillId="24" borderId="0" xfId="0" applyFont="1" applyFill="1" applyBorder="1" applyAlignment="1">
      <alignment horizontal="center" wrapText="1"/>
    </xf>
    <xf numFmtId="172" fontId="8" fillId="24" borderId="16" xfId="54" applyNumberFormat="1" applyFont="1" applyFill="1" applyBorder="1" applyAlignment="1" applyProtection="1">
      <alignment/>
      <protection hidden="1"/>
    </xf>
    <xf numFmtId="173" fontId="8" fillId="24" borderId="16" xfId="54" applyNumberFormat="1" applyFont="1" applyFill="1" applyBorder="1" applyAlignment="1" applyProtection="1">
      <alignment/>
      <protection hidden="1"/>
    </xf>
    <xf numFmtId="0" fontId="4" fillId="24" borderId="28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/>
    </xf>
    <xf numFmtId="0" fontId="9" fillId="24" borderId="11" xfId="0" applyFont="1" applyFill="1" applyBorder="1" applyAlignment="1">
      <alignment/>
    </xf>
    <xf numFmtId="0" fontId="10" fillId="24" borderId="13" xfId="0" applyFont="1" applyFill="1" applyBorder="1" applyAlignment="1">
      <alignment wrapText="1"/>
    </xf>
    <xf numFmtId="0" fontId="9" fillId="24" borderId="11" xfId="0" applyFont="1" applyFill="1" applyBorder="1" applyAlignment="1">
      <alignment wrapText="1"/>
    </xf>
    <xf numFmtId="0" fontId="10" fillId="24" borderId="11" xfId="0" applyFont="1" applyFill="1" applyBorder="1" applyAlignment="1">
      <alignment wrapText="1"/>
    </xf>
    <xf numFmtId="0" fontId="9" fillId="24" borderId="16" xfId="0" applyFont="1" applyFill="1" applyBorder="1" applyAlignment="1">
      <alignment wrapText="1"/>
    </xf>
    <xf numFmtId="0" fontId="10" fillId="24" borderId="11" xfId="0" applyFont="1" applyFill="1" applyBorder="1" applyAlignment="1">
      <alignment horizontal="left" vertical="center" wrapText="1"/>
    </xf>
    <xf numFmtId="0" fontId="9" fillId="24" borderId="13" xfId="0" applyFont="1" applyFill="1" applyBorder="1" applyAlignment="1">
      <alignment wrapText="1"/>
    </xf>
    <xf numFmtId="0" fontId="9" fillId="24" borderId="11" xfId="0" applyFont="1" applyFill="1" applyBorder="1" applyAlignment="1">
      <alignment/>
    </xf>
    <xf numFmtId="0" fontId="23" fillId="24" borderId="11" xfId="0" applyFont="1" applyFill="1" applyBorder="1" applyAlignment="1">
      <alignment wrapText="1"/>
    </xf>
    <xf numFmtId="0" fontId="8" fillId="24" borderId="11" xfId="0" applyFont="1" applyFill="1" applyBorder="1" applyAlignment="1">
      <alignment wrapText="1"/>
    </xf>
    <xf numFmtId="0" fontId="18" fillId="24" borderId="0" xfId="0" applyFont="1" applyFill="1" applyBorder="1" applyAlignment="1">
      <alignment/>
    </xf>
    <xf numFmtId="0" fontId="8" fillId="24" borderId="13" xfId="0" applyFont="1" applyFill="1" applyBorder="1" applyAlignment="1">
      <alignment wrapText="1"/>
    </xf>
    <xf numFmtId="172" fontId="1" fillId="24" borderId="29" xfId="54" applyNumberFormat="1" applyFont="1" applyFill="1" applyBorder="1" applyAlignment="1" applyProtection="1">
      <alignment horizontal="left" wrapText="1"/>
      <protection hidden="1"/>
    </xf>
    <xf numFmtId="172" fontId="1" fillId="24" borderId="30" xfId="54" applyNumberFormat="1" applyFont="1" applyFill="1" applyBorder="1" applyAlignment="1" applyProtection="1">
      <alignment wrapText="1"/>
      <protection hidden="1"/>
    </xf>
    <xf numFmtId="172" fontId="8" fillId="24" borderId="30" xfId="54" applyNumberFormat="1" applyFont="1" applyFill="1" applyBorder="1" applyAlignment="1" applyProtection="1">
      <alignment wrapText="1"/>
      <protection hidden="1"/>
    </xf>
    <xf numFmtId="172" fontId="8" fillId="24" borderId="30" xfId="54" applyNumberFormat="1" applyFont="1" applyFill="1" applyBorder="1" applyAlignment="1" applyProtection="1">
      <alignment horizontal="left" wrapText="1"/>
      <protection hidden="1"/>
    </xf>
    <xf numFmtId="172" fontId="1" fillId="24" borderId="30" xfId="54" applyNumberFormat="1" applyFont="1" applyFill="1" applyBorder="1" applyAlignment="1" applyProtection="1">
      <alignment horizontal="left" wrapText="1"/>
      <protection hidden="1"/>
    </xf>
    <xf numFmtId="0" fontId="1" fillId="24" borderId="31" xfId="0" applyFont="1" applyFill="1" applyBorder="1" applyAlignment="1">
      <alignment wrapText="1"/>
    </xf>
    <xf numFmtId="0" fontId="8" fillId="24" borderId="31" xfId="0" applyFont="1" applyFill="1" applyBorder="1" applyAlignment="1">
      <alignment wrapText="1"/>
    </xf>
    <xf numFmtId="0" fontId="8" fillId="24" borderId="30" xfId="0" applyFont="1" applyFill="1" applyBorder="1" applyAlignment="1">
      <alignment wrapText="1"/>
    </xf>
    <xf numFmtId="0" fontId="1" fillId="24" borderId="30" xfId="0" applyFont="1" applyFill="1" applyBorder="1" applyAlignment="1">
      <alignment wrapText="1"/>
    </xf>
    <xf numFmtId="0" fontId="8" fillId="24" borderId="32" xfId="0" applyFont="1" applyFill="1" applyBorder="1" applyAlignment="1">
      <alignment wrapText="1"/>
    </xf>
    <xf numFmtId="0" fontId="1" fillId="24" borderId="33" xfId="54" applyNumberFormat="1" applyFont="1" applyFill="1" applyBorder="1" applyAlignment="1" applyProtection="1">
      <alignment wrapText="1"/>
      <protection hidden="1"/>
    </xf>
    <xf numFmtId="172" fontId="1" fillId="24" borderId="24" xfId="54" applyNumberFormat="1" applyFont="1" applyFill="1" applyBorder="1" applyAlignment="1" applyProtection="1">
      <alignment/>
      <protection hidden="1"/>
    </xf>
    <xf numFmtId="172" fontId="1" fillId="24" borderId="10" xfId="54" applyNumberFormat="1" applyFont="1" applyFill="1" applyBorder="1" applyAlignment="1" applyProtection="1">
      <alignment/>
      <protection hidden="1"/>
    </xf>
    <xf numFmtId="172" fontId="8" fillId="24" borderId="10" xfId="54" applyNumberFormat="1" applyFont="1" applyFill="1" applyBorder="1" applyAlignment="1" applyProtection="1">
      <alignment/>
      <protection hidden="1"/>
    </xf>
    <xf numFmtId="172" fontId="8" fillId="24" borderId="28" xfId="54" applyNumberFormat="1" applyFont="1" applyFill="1" applyBorder="1" applyAlignment="1" applyProtection="1">
      <alignment/>
      <protection hidden="1"/>
    </xf>
    <xf numFmtId="172" fontId="1" fillId="24" borderId="27" xfId="54" applyNumberFormat="1" applyFont="1" applyFill="1" applyBorder="1" applyAlignment="1" applyProtection="1">
      <alignment/>
      <protection hidden="1"/>
    </xf>
    <xf numFmtId="0" fontId="8" fillId="24" borderId="16" xfId="0" applyFont="1" applyFill="1" applyBorder="1" applyAlignment="1">
      <alignment wrapText="1"/>
    </xf>
    <xf numFmtId="0" fontId="10" fillId="24" borderId="11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vertical="center" wrapText="1"/>
    </xf>
    <xf numFmtId="0" fontId="10" fillId="24" borderId="13" xfId="0" applyFont="1" applyFill="1" applyBorder="1" applyAlignment="1">
      <alignment vertical="center" wrapText="1"/>
    </xf>
    <xf numFmtId="0" fontId="2" fillId="24" borderId="13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/>
    </xf>
    <xf numFmtId="0" fontId="1" fillId="24" borderId="13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vertical="center"/>
    </xf>
    <xf numFmtId="0" fontId="2" fillId="24" borderId="13" xfId="0" applyFont="1" applyFill="1" applyBorder="1" applyAlignment="1">
      <alignment vertical="center"/>
    </xf>
    <xf numFmtId="0" fontId="10" fillId="24" borderId="11" xfId="0" applyFont="1" applyFill="1" applyBorder="1" applyAlignment="1">
      <alignment vertical="center"/>
    </xf>
    <xf numFmtId="0" fontId="9" fillId="24" borderId="11" xfId="0" applyFont="1" applyFill="1" applyBorder="1" applyAlignment="1">
      <alignment vertical="center" wrapText="1"/>
    </xf>
    <xf numFmtId="164" fontId="8" fillId="0" borderId="20" xfId="0" applyNumberFormat="1" applyFont="1" applyBorder="1" applyAlignment="1">
      <alignment horizontal="center" wrapText="1"/>
    </xf>
    <xf numFmtId="164" fontId="8" fillId="0" borderId="34" xfId="0" applyNumberFormat="1" applyFont="1" applyBorder="1" applyAlignment="1">
      <alignment horizontal="center" wrapText="1"/>
    </xf>
    <xf numFmtId="172" fontId="8" fillId="24" borderId="35" xfId="54" applyNumberFormat="1" applyFont="1" applyFill="1" applyBorder="1" applyAlignment="1" applyProtection="1">
      <alignment wrapText="1"/>
      <protection hidden="1"/>
    </xf>
    <xf numFmtId="174" fontId="8" fillId="24" borderId="16" xfId="54" applyNumberFormat="1" applyFont="1" applyFill="1" applyBorder="1" applyAlignment="1" applyProtection="1">
      <alignment/>
      <protection hidden="1"/>
    </xf>
    <xf numFmtId="0" fontId="8" fillId="24" borderId="11" xfId="0" applyFont="1" applyFill="1" applyBorder="1" applyAlignment="1">
      <alignment vertical="center" wrapText="1"/>
    </xf>
    <xf numFmtId="0" fontId="2" fillId="24" borderId="36" xfId="0" applyFont="1" applyFill="1" applyBorder="1" applyAlignment="1">
      <alignment wrapText="1"/>
    </xf>
    <xf numFmtId="0" fontId="2" fillId="24" borderId="36" xfId="0" applyFont="1" applyFill="1" applyBorder="1" applyAlignment="1">
      <alignment vertical="center" wrapText="1"/>
    </xf>
    <xf numFmtId="0" fontId="4" fillId="24" borderId="26" xfId="0" applyFont="1" applyFill="1" applyBorder="1" applyAlignment="1">
      <alignment wrapText="1"/>
    </xf>
    <xf numFmtId="0" fontId="2" fillId="24" borderId="26" xfId="0" applyFont="1" applyFill="1" applyBorder="1" applyAlignment="1">
      <alignment vertical="center" wrapText="1"/>
    </xf>
    <xf numFmtId="0" fontId="2" fillId="24" borderId="26" xfId="0" applyFont="1" applyFill="1" applyBorder="1" applyAlignment="1">
      <alignment wrapText="1"/>
    </xf>
    <xf numFmtId="0" fontId="4" fillId="24" borderId="23" xfId="0" applyFont="1" applyFill="1" applyBorder="1" applyAlignment="1">
      <alignment wrapText="1"/>
    </xf>
    <xf numFmtId="0" fontId="4" fillId="24" borderId="26" xfId="0" applyFont="1" applyFill="1" applyBorder="1" applyAlignment="1">
      <alignment/>
    </xf>
    <xf numFmtId="0" fontId="2" fillId="24" borderId="26" xfId="0" applyFont="1" applyFill="1" applyBorder="1" applyAlignment="1">
      <alignment/>
    </xf>
    <xf numFmtId="0" fontId="2" fillId="24" borderId="36" xfId="0" applyFont="1" applyFill="1" applyBorder="1" applyAlignment="1">
      <alignment vertical="center"/>
    </xf>
    <xf numFmtId="0" fontId="2" fillId="24" borderId="26" xfId="0" applyFont="1" applyFill="1" applyBorder="1" applyAlignment="1">
      <alignment vertical="center"/>
    </xf>
    <xf numFmtId="0" fontId="4" fillId="24" borderId="36" xfId="0" applyFont="1" applyFill="1" applyBorder="1" applyAlignment="1">
      <alignment wrapText="1"/>
    </xf>
    <xf numFmtId="0" fontId="17" fillId="24" borderId="26" xfId="0" applyFont="1" applyFill="1" applyBorder="1" applyAlignment="1">
      <alignment wrapText="1"/>
    </xf>
    <xf numFmtId="0" fontId="17" fillId="24" borderId="26" xfId="0" applyFont="1" applyFill="1" applyBorder="1" applyAlignment="1">
      <alignment/>
    </xf>
    <xf numFmtId="0" fontId="4" fillId="24" borderId="26" xfId="0" applyFont="1" applyFill="1" applyBorder="1" applyAlignment="1">
      <alignment horizontal="left"/>
    </xf>
    <xf numFmtId="0" fontId="2" fillId="24" borderId="26" xfId="0" applyFont="1" applyFill="1" applyBorder="1" applyAlignment="1">
      <alignment horizontal="left" vertical="center"/>
    </xf>
    <xf numFmtId="0" fontId="2" fillId="24" borderId="21" xfId="0" applyFont="1" applyFill="1" applyBorder="1" applyAlignment="1">
      <alignment wrapText="1"/>
    </xf>
    <xf numFmtId="173" fontId="1" fillId="24" borderId="16" xfId="54" applyNumberFormat="1" applyFont="1" applyFill="1" applyBorder="1" applyAlignment="1" applyProtection="1">
      <alignment/>
      <protection hidden="1"/>
    </xf>
    <xf numFmtId="174" fontId="1" fillId="24" borderId="16" xfId="54" applyNumberFormat="1" applyFont="1" applyFill="1" applyBorder="1" applyAlignment="1" applyProtection="1">
      <alignment/>
      <protection hidden="1"/>
    </xf>
    <xf numFmtId="172" fontId="1" fillId="24" borderId="16" xfId="54" applyNumberFormat="1" applyFont="1" applyFill="1" applyBorder="1" applyAlignment="1" applyProtection="1">
      <alignment/>
      <protection hidden="1"/>
    </xf>
    <xf numFmtId="172" fontId="8" fillId="24" borderId="12" xfId="54" applyNumberFormat="1" applyFont="1" applyFill="1" applyBorder="1" applyAlignment="1" applyProtection="1">
      <alignment/>
      <protection hidden="1"/>
    </xf>
    <xf numFmtId="173" fontId="8" fillId="24" borderId="13" xfId="54" applyNumberFormat="1" applyFont="1" applyFill="1" applyBorder="1" applyAlignment="1" applyProtection="1">
      <alignment/>
      <protection hidden="1"/>
    </xf>
    <xf numFmtId="174" fontId="8" fillId="24" borderId="13" xfId="54" applyNumberFormat="1" applyFont="1" applyFill="1" applyBorder="1" applyAlignment="1" applyProtection="1">
      <alignment/>
      <protection hidden="1"/>
    </xf>
    <xf numFmtId="172" fontId="8" fillId="24" borderId="13" xfId="54" applyNumberFormat="1" applyFont="1" applyFill="1" applyBorder="1" applyAlignment="1" applyProtection="1">
      <alignment/>
      <protection hidden="1"/>
    </xf>
    <xf numFmtId="172" fontId="8" fillId="24" borderId="32" xfId="54" applyNumberFormat="1" applyFont="1" applyFill="1" applyBorder="1" applyAlignment="1" applyProtection="1">
      <alignment wrapText="1"/>
      <protection hidden="1"/>
    </xf>
    <xf numFmtId="172" fontId="1" fillId="24" borderId="32" xfId="54" applyNumberFormat="1" applyFont="1" applyFill="1" applyBorder="1" applyAlignment="1" applyProtection="1">
      <alignment wrapText="1"/>
      <protection hidden="1"/>
    </xf>
    <xf numFmtId="172" fontId="1" fillId="24" borderId="12" xfId="54" applyNumberFormat="1" applyFont="1" applyFill="1" applyBorder="1" applyAlignment="1" applyProtection="1">
      <alignment/>
      <protection hidden="1"/>
    </xf>
    <xf numFmtId="173" fontId="1" fillId="24" borderId="13" xfId="54" applyNumberFormat="1" applyFont="1" applyFill="1" applyBorder="1" applyAlignment="1" applyProtection="1">
      <alignment/>
      <protection hidden="1"/>
    </xf>
    <xf numFmtId="174" fontId="1" fillId="24" borderId="13" xfId="54" applyNumberFormat="1" applyFont="1" applyFill="1" applyBorder="1" applyAlignment="1" applyProtection="1">
      <alignment/>
      <protection hidden="1"/>
    </xf>
    <xf numFmtId="172" fontId="1" fillId="24" borderId="13" xfId="54" applyNumberFormat="1" applyFont="1" applyFill="1" applyBorder="1" applyAlignment="1" applyProtection="1">
      <alignment/>
      <protection hidden="1"/>
    </xf>
    <xf numFmtId="0" fontId="6" fillId="24" borderId="0" xfId="0" applyFont="1" applyFill="1" applyBorder="1" applyAlignment="1">
      <alignment horizontal="center" vertical="center" wrapText="1"/>
    </xf>
    <xf numFmtId="164" fontId="4" fillId="24" borderId="0" xfId="0" applyNumberFormat="1" applyFont="1" applyFill="1" applyAlignment="1">
      <alignment/>
    </xf>
    <xf numFmtId="0" fontId="9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164" fontId="9" fillId="24" borderId="0" xfId="0" applyNumberFormat="1" applyFont="1" applyFill="1" applyBorder="1" applyAlignment="1">
      <alignment wrapText="1"/>
    </xf>
    <xf numFmtId="49" fontId="4" fillId="24" borderId="26" xfId="0" applyNumberFormat="1" applyFont="1" applyFill="1" applyBorder="1" applyAlignment="1">
      <alignment wrapText="1"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164" fontId="10" fillId="24" borderId="0" xfId="0" applyNumberFormat="1" applyFont="1" applyFill="1" applyBorder="1" applyAlignment="1">
      <alignment wrapText="1"/>
    </xf>
    <xf numFmtId="49" fontId="8" fillId="24" borderId="11" xfId="54" applyNumberFormat="1" applyFont="1" applyFill="1" applyBorder="1" applyAlignment="1" applyProtection="1">
      <alignment horizontal="center"/>
      <protection hidden="1"/>
    </xf>
    <xf numFmtId="49" fontId="8" fillId="24" borderId="16" xfId="54" applyNumberFormat="1" applyFont="1" applyFill="1" applyBorder="1" applyAlignment="1" applyProtection="1">
      <alignment horizontal="center"/>
      <protection hidden="1"/>
    </xf>
    <xf numFmtId="49" fontId="8" fillId="24" borderId="11" xfId="54" applyNumberFormat="1" applyFont="1" applyFill="1" applyBorder="1" applyAlignment="1" applyProtection="1">
      <alignment/>
      <protection hidden="1"/>
    </xf>
    <xf numFmtId="0" fontId="15" fillId="24" borderId="37" xfId="0" applyNumberFormat="1" applyFont="1" applyFill="1" applyBorder="1" applyAlignment="1">
      <alignment horizontal="center" vertical="center" wrapText="1"/>
    </xf>
    <xf numFmtId="0" fontId="15" fillId="24" borderId="38" xfId="0" applyNumberFormat="1" applyFont="1" applyFill="1" applyBorder="1" applyAlignment="1">
      <alignment horizontal="center" vertical="center" wrapText="1"/>
    </xf>
    <xf numFmtId="0" fontId="15" fillId="24" borderId="14" xfId="0" applyNumberFormat="1" applyFont="1" applyFill="1" applyBorder="1" applyAlignment="1">
      <alignment horizontal="center" vertical="center" wrapText="1"/>
    </xf>
    <xf numFmtId="0" fontId="15" fillId="24" borderId="21" xfId="0" applyNumberFormat="1" applyFont="1" applyFill="1" applyBorder="1" applyAlignment="1">
      <alignment horizontal="center" vertical="center" wrapText="1"/>
    </xf>
    <xf numFmtId="0" fontId="15" fillId="24" borderId="39" xfId="0" applyNumberFormat="1" applyFont="1" applyFill="1" applyBorder="1" applyAlignment="1">
      <alignment horizontal="center" vertical="center" wrapText="1"/>
    </xf>
    <xf numFmtId="0" fontId="15" fillId="24" borderId="40" xfId="0" applyNumberFormat="1" applyFont="1" applyFill="1" applyBorder="1" applyAlignment="1">
      <alignment horizontal="center" vertical="center" wrapText="1"/>
    </xf>
    <xf numFmtId="0" fontId="15" fillId="24" borderId="41" xfId="0" applyNumberFormat="1" applyFont="1" applyFill="1" applyBorder="1" applyAlignment="1">
      <alignment horizontal="center" vertical="center" wrapText="1"/>
    </xf>
    <xf numFmtId="0" fontId="15" fillId="24" borderId="0" xfId="0" applyNumberFormat="1" applyFont="1" applyFill="1" applyBorder="1" applyAlignment="1">
      <alignment/>
    </xf>
    <xf numFmtId="0" fontId="18" fillId="24" borderId="20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8" fillId="24" borderId="0" xfId="0" applyFont="1" applyFill="1" applyAlignment="1">
      <alignment/>
    </xf>
    <xf numFmtId="0" fontId="4" fillId="24" borderId="36" xfId="0" applyFont="1" applyFill="1" applyBorder="1" applyAlignment="1">
      <alignment/>
    </xf>
    <xf numFmtId="164" fontId="9" fillId="24" borderId="0" xfId="0" applyNumberFormat="1" applyFont="1" applyFill="1" applyBorder="1" applyAlignment="1">
      <alignment/>
    </xf>
    <xf numFmtId="164" fontId="9" fillId="24" borderId="0" xfId="0" applyNumberFormat="1" applyFont="1" applyFill="1" applyBorder="1" applyAlignment="1">
      <alignment horizontal="right"/>
    </xf>
    <xf numFmtId="0" fontId="4" fillId="24" borderId="23" xfId="0" applyFont="1" applyFill="1" applyBorder="1" applyAlignment="1">
      <alignment/>
    </xf>
    <xf numFmtId="0" fontId="4" fillId="24" borderId="0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wrapText="1"/>
    </xf>
    <xf numFmtId="0" fontId="4" fillId="24" borderId="0" xfId="0" applyFont="1" applyFill="1" applyBorder="1" applyAlignment="1">
      <alignment/>
    </xf>
    <xf numFmtId="164" fontId="10" fillId="24" borderId="0" xfId="0" applyNumberFormat="1" applyFont="1" applyFill="1" applyBorder="1" applyAlignment="1">
      <alignment horizontal="right"/>
    </xf>
    <xf numFmtId="164" fontId="9" fillId="24" borderId="0" xfId="0" applyNumberFormat="1" applyFont="1" applyFill="1" applyBorder="1" applyAlignment="1">
      <alignment horizontal="center"/>
    </xf>
    <xf numFmtId="164" fontId="9" fillId="24" borderId="0" xfId="0" applyNumberFormat="1" applyFont="1" applyFill="1" applyBorder="1" applyAlignment="1">
      <alignment/>
    </xf>
    <xf numFmtId="0" fontId="2" fillId="24" borderId="3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4" borderId="0" xfId="0" applyFont="1" applyFill="1" applyBorder="1" applyAlignment="1">
      <alignment wrapText="1"/>
    </xf>
    <xf numFmtId="164" fontId="10" fillId="24" borderId="0" xfId="0" applyNumberFormat="1" applyFont="1" applyFill="1" applyBorder="1" applyAlignment="1">
      <alignment/>
    </xf>
    <xf numFmtId="164" fontId="8" fillId="24" borderId="0" xfId="0" applyNumberFormat="1" applyFont="1" applyFill="1" applyAlignment="1">
      <alignment/>
    </xf>
    <xf numFmtId="0" fontId="8" fillId="0" borderId="0" xfId="0" applyFont="1" applyAlignment="1">
      <alignment horizontal="left" vertical="center" wrapText="1"/>
    </xf>
    <xf numFmtId="0" fontId="1" fillId="24" borderId="0" xfId="0" applyFont="1" applyFill="1" applyBorder="1" applyAlignment="1">
      <alignment horizontal="center" vertical="center"/>
    </xf>
    <xf numFmtId="0" fontId="9" fillId="24" borderId="42" xfId="0" applyFont="1" applyFill="1" applyBorder="1" applyAlignment="1">
      <alignment wrapText="1"/>
    </xf>
    <xf numFmtId="0" fontId="4" fillId="0" borderId="0" xfId="0" applyFont="1" applyAlignment="1">
      <alignment/>
    </xf>
    <xf numFmtId="0" fontId="9" fillId="24" borderId="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left"/>
    </xf>
    <xf numFmtId="164" fontId="1" fillId="24" borderId="0" xfId="0" applyNumberFormat="1" applyFont="1" applyFill="1" applyAlignment="1">
      <alignment/>
    </xf>
    <xf numFmtId="172" fontId="8" fillId="24" borderId="35" xfId="54" applyNumberFormat="1" applyFont="1" applyFill="1" applyBorder="1" applyAlignment="1" applyProtection="1">
      <alignment horizontal="left" wrapText="1"/>
      <protection hidden="1"/>
    </xf>
    <xf numFmtId="0" fontId="1" fillId="24" borderId="11" xfId="54" applyNumberFormat="1" applyFont="1" applyFill="1" applyBorder="1" applyAlignment="1" applyProtection="1">
      <alignment horizontal="center"/>
      <protection hidden="1"/>
    </xf>
    <xf numFmtId="172" fontId="1" fillId="24" borderId="10" xfId="54" applyNumberFormat="1" applyFont="1" applyFill="1" applyBorder="1" applyAlignment="1" applyProtection="1">
      <alignment wrapText="1"/>
      <protection hidden="1"/>
    </xf>
    <xf numFmtId="0" fontId="8" fillId="24" borderId="30" xfId="54" applyNumberFormat="1" applyFont="1" applyFill="1" applyBorder="1" applyAlignment="1" applyProtection="1">
      <alignment horizontal="left" wrapText="1"/>
      <protection hidden="1"/>
    </xf>
    <xf numFmtId="0" fontId="8" fillId="24" borderId="43" xfId="54" applyNumberFormat="1" applyFont="1" applyFill="1" applyBorder="1" applyAlignment="1" applyProtection="1">
      <alignment horizontal="left" wrapText="1"/>
      <protection hidden="1"/>
    </xf>
    <xf numFmtId="164" fontId="10" fillId="24" borderId="22" xfId="54" applyNumberFormat="1" applyFont="1" applyFill="1" applyBorder="1" applyAlignment="1" applyProtection="1">
      <alignment horizontal="center"/>
      <protection hidden="1"/>
    </xf>
    <xf numFmtId="164" fontId="10" fillId="24" borderId="25" xfId="54" applyNumberFormat="1" applyFont="1" applyFill="1" applyBorder="1" applyAlignment="1" applyProtection="1">
      <alignment horizontal="center"/>
      <protection hidden="1"/>
    </xf>
    <xf numFmtId="164" fontId="10" fillId="24" borderId="11" xfId="54" applyNumberFormat="1" applyFont="1" applyFill="1" applyBorder="1" applyAlignment="1" applyProtection="1">
      <alignment horizontal="center"/>
      <protection hidden="1"/>
    </xf>
    <xf numFmtId="164" fontId="10" fillId="24" borderId="26" xfId="54" applyNumberFormat="1" applyFont="1" applyFill="1" applyBorder="1" applyAlignment="1" applyProtection="1">
      <alignment horizontal="center"/>
      <protection hidden="1"/>
    </xf>
    <xf numFmtId="164" fontId="9" fillId="24" borderId="11" xfId="54" applyNumberFormat="1" applyFont="1" applyFill="1" applyBorder="1" applyAlignment="1" applyProtection="1">
      <alignment horizontal="center"/>
      <protection hidden="1"/>
    </xf>
    <xf numFmtId="164" fontId="9" fillId="24" borderId="26" xfId="54" applyNumberFormat="1" applyFont="1" applyFill="1" applyBorder="1" applyAlignment="1" applyProtection="1">
      <alignment horizontal="center"/>
      <protection hidden="1"/>
    </xf>
    <xf numFmtId="164" fontId="9" fillId="24" borderId="11" xfId="54" applyNumberFormat="1" applyFont="1" applyFill="1" applyBorder="1" applyAlignment="1">
      <alignment horizontal="center"/>
      <protection/>
    </xf>
    <xf numFmtId="164" fontId="9" fillId="24" borderId="26" xfId="54" applyNumberFormat="1" applyFont="1" applyFill="1" applyBorder="1" applyAlignment="1">
      <alignment horizontal="center"/>
      <protection/>
    </xf>
    <xf numFmtId="164" fontId="9" fillId="24" borderId="11" xfId="54" applyNumberFormat="1" applyFont="1" applyFill="1" applyBorder="1">
      <alignment/>
      <protection/>
    </xf>
    <xf numFmtId="164" fontId="9" fillId="24" borderId="26" xfId="54" applyNumberFormat="1" applyFont="1" applyFill="1" applyBorder="1">
      <alignment/>
      <protection/>
    </xf>
    <xf numFmtId="164" fontId="10" fillId="24" borderId="11" xfId="54" applyNumberFormat="1" applyFont="1" applyFill="1" applyBorder="1">
      <alignment/>
      <protection/>
    </xf>
    <xf numFmtId="164" fontId="10" fillId="24" borderId="26" xfId="54" applyNumberFormat="1" applyFont="1" applyFill="1" applyBorder="1">
      <alignment/>
      <protection/>
    </xf>
    <xf numFmtId="164" fontId="10" fillId="24" borderId="11" xfId="54" applyNumberFormat="1" applyFont="1" applyFill="1" applyBorder="1" applyAlignment="1">
      <alignment horizontal="center"/>
      <protection/>
    </xf>
    <xf numFmtId="164" fontId="10" fillId="24" borderId="26" xfId="54" applyNumberFormat="1" applyFont="1" applyFill="1" applyBorder="1" applyAlignment="1">
      <alignment horizontal="center"/>
      <protection/>
    </xf>
    <xf numFmtId="164" fontId="9" fillId="24" borderId="16" xfId="54" applyNumberFormat="1" applyFont="1" applyFill="1" applyBorder="1" applyAlignment="1" applyProtection="1">
      <alignment horizontal="center"/>
      <protection hidden="1"/>
    </xf>
    <xf numFmtId="164" fontId="9" fillId="24" borderId="16" xfId="54" applyNumberFormat="1" applyFont="1" applyFill="1" applyBorder="1" applyAlignment="1">
      <alignment horizontal="center"/>
      <protection/>
    </xf>
    <xf numFmtId="164" fontId="9" fillId="24" borderId="23" xfId="54" applyNumberFormat="1" applyFont="1" applyFill="1" applyBorder="1" applyAlignment="1">
      <alignment horizontal="center"/>
      <protection/>
    </xf>
    <xf numFmtId="0" fontId="10" fillId="24" borderId="26" xfId="54" applyFont="1" applyFill="1" applyBorder="1" applyAlignment="1">
      <alignment horizontal="center"/>
      <protection/>
    </xf>
    <xf numFmtId="164" fontId="10" fillId="24" borderId="31" xfId="54" applyNumberFormat="1" applyFont="1" applyFill="1" applyBorder="1" applyAlignment="1" applyProtection="1">
      <alignment horizontal="center"/>
      <protection hidden="1"/>
    </xf>
    <xf numFmtId="164" fontId="10" fillId="24" borderId="44" xfId="54" applyNumberFormat="1" applyFont="1" applyFill="1" applyBorder="1" applyAlignment="1" applyProtection="1">
      <alignment horizontal="center"/>
      <protection hidden="1"/>
    </xf>
    <xf numFmtId="164" fontId="9" fillId="24" borderId="31" xfId="54" applyNumberFormat="1" applyFont="1" applyFill="1" applyBorder="1" applyAlignment="1" applyProtection="1">
      <alignment horizontal="center"/>
      <protection hidden="1"/>
    </xf>
    <xf numFmtId="164" fontId="10" fillId="24" borderId="45" xfId="54" applyNumberFormat="1" applyFont="1" applyFill="1" applyBorder="1" applyAlignment="1" applyProtection="1">
      <alignment horizontal="center"/>
      <protection hidden="1"/>
    </xf>
    <xf numFmtId="164" fontId="9" fillId="24" borderId="36" xfId="54" applyNumberFormat="1" applyFont="1" applyFill="1" applyBorder="1" applyAlignment="1" applyProtection="1">
      <alignment horizontal="center"/>
      <protection hidden="1"/>
    </xf>
    <xf numFmtId="164" fontId="9" fillId="24" borderId="23" xfId="54" applyNumberFormat="1" applyFont="1" applyFill="1" applyBorder="1" applyAlignment="1" applyProtection="1">
      <alignment horizontal="center"/>
      <protection hidden="1"/>
    </xf>
    <xf numFmtId="164" fontId="10" fillId="24" borderId="13" xfId="54" applyNumberFormat="1" applyFont="1" applyFill="1" applyBorder="1" applyAlignment="1" applyProtection="1">
      <alignment horizontal="center"/>
      <protection hidden="1"/>
    </xf>
    <xf numFmtId="164" fontId="10" fillId="24" borderId="36" xfId="54" applyNumberFormat="1" applyFont="1" applyFill="1" applyBorder="1" applyAlignment="1" applyProtection="1">
      <alignment horizontal="center"/>
      <protection hidden="1"/>
    </xf>
    <xf numFmtId="164" fontId="9" fillId="24" borderId="44" xfId="54" applyNumberFormat="1" applyFont="1" applyFill="1" applyBorder="1" applyAlignment="1" applyProtection="1">
      <alignment horizontal="center"/>
      <protection hidden="1"/>
    </xf>
    <xf numFmtId="164" fontId="10" fillId="24" borderId="46" xfId="54" applyNumberFormat="1" applyFont="1" applyFill="1" applyBorder="1" applyAlignment="1" applyProtection="1">
      <alignment horizontal="center"/>
      <protection hidden="1"/>
    </xf>
    <xf numFmtId="164" fontId="9" fillId="24" borderId="13" xfId="54" applyNumberFormat="1" applyFont="1" applyFill="1" applyBorder="1" applyAlignment="1" applyProtection="1">
      <alignment horizontal="center"/>
      <protection hidden="1"/>
    </xf>
    <xf numFmtId="164" fontId="10" fillId="24" borderId="16" xfId="54" applyNumberFormat="1" applyFont="1" applyFill="1" applyBorder="1" applyAlignment="1" applyProtection="1">
      <alignment horizontal="center"/>
      <protection hidden="1"/>
    </xf>
    <xf numFmtId="164" fontId="10" fillId="24" borderId="23" xfId="54" applyNumberFormat="1" applyFont="1" applyFill="1" applyBorder="1" applyAlignment="1" applyProtection="1">
      <alignment horizontal="center"/>
      <protection hidden="1"/>
    </xf>
    <xf numFmtId="164" fontId="10" fillId="24" borderId="20" xfId="54" applyNumberFormat="1" applyFont="1" applyFill="1" applyBorder="1" applyAlignment="1" applyProtection="1">
      <alignment horizontal="center"/>
      <protection hidden="1"/>
    </xf>
    <xf numFmtId="164" fontId="10" fillId="24" borderId="34" xfId="54" applyNumberFormat="1" applyFont="1" applyFill="1" applyBorder="1" applyAlignment="1" applyProtection="1">
      <alignment horizontal="center"/>
      <protection hidden="1"/>
    </xf>
    <xf numFmtId="0" fontId="18" fillId="24" borderId="16" xfId="0" applyFont="1" applyFill="1" applyBorder="1" applyAlignment="1">
      <alignment horizontal="center" vertical="center" textRotation="90" wrapText="1"/>
    </xf>
    <xf numFmtId="0" fontId="18" fillId="24" borderId="23" xfId="0" applyFont="1" applyFill="1" applyBorder="1" applyAlignment="1">
      <alignment horizontal="center" vertical="center" textRotation="90" wrapText="1"/>
    </xf>
    <xf numFmtId="172" fontId="8" fillId="24" borderId="0" xfId="54" applyNumberFormat="1" applyFont="1" applyFill="1" applyBorder="1" applyAlignment="1" applyProtection="1">
      <alignment horizontal="left" wrapText="1"/>
      <protection hidden="1"/>
    </xf>
    <xf numFmtId="172" fontId="8" fillId="24" borderId="0" xfId="54" applyNumberFormat="1" applyFont="1" applyFill="1" applyBorder="1" applyAlignment="1" applyProtection="1">
      <alignment/>
      <protection hidden="1"/>
    </xf>
    <xf numFmtId="173" fontId="8" fillId="24" borderId="0" xfId="54" applyNumberFormat="1" applyFont="1" applyFill="1" applyBorder="1" applyAlignment="1" applyProtection="1">
      <alignment/>
      <protection hidden="1"/>
    </xf>
    <xf numFmtId="174" fontId="8" fillId="24" borderId="0" xfId="54" applyNumberFormat="1" applyFont="1" applyFill="1" applyBorder="1" applyAlignment="1" applyProtection="1">
      <alignment/>
      <protection hidden="1"/>
    </xf>
    <xf numFmtId="164" fontId="9" fillId="24" borderId="0" xfId="54" applyNumberFormat="1" applyFont="1" applyFill="1" applyBorder="1" applyAlignment="1" applyProtection="1">
      <alignment horizontal="center"/>
      <protection hidden="1"/>
    </xf>
    <xf numFmtId="164" fontId="9" fillId="24" borderId="0" xfId="54" applyNumberFormat="1" applyFont="1" applyFill="1" applyBorder="1" applyAlignment="1">
      <alignment horizontal="center"/>
      <protection/>
    </xf>
    <xf numFmtId="0" fontId="2" fillId="24" borderId="20" xfId="54" applyNumberFormat="1" applyFont="1" applyFill="1" applyBorder="1" applyAlignment="1" applyProtection="1">
      <alignment horizontal="center" vertical="center" textRotation="90" wrapText="1"/>
      <protection hidden="1"/>
    </xf>
    <xf numFmtId="0" fontId="18" fillId="24" borderId="20" xfId="0" applyFont="1" applyFill="1" applyBorder="1" applyAlignment="1">
      <alignment horizontal="center" vertical="center" textRotation="90" wrapText="1"/>
    </xf>
    <xf numFmtId="0" fontId="18" fillId="24" borderId="34" xfId="0" applyFont="1" applyFill="1" applyBorder="1" applyAlignment="1">
      <alignment horizontal="center" vertical="center" textRotation="90" wrapText="1"/>
    </xf>
    <xf numFmtId="172" fontId="8" fillId="24" borderId="0" xfId="54" applyNumberFormat="1" applyFont="1" applyFill="1" applyBorder="1" applyAlignment="1" applyProtection="1">
      <alignment wrapText="1"/>
      <protection hidden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" fillId="24" borderId="3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164" fontId="19" fillId="24" borderId="0" xfId="0" applyNumberFormat="1" applyFont="1" applyFill="1" applyAlignment="1">
      <alignment/>
    </xf>
    <xf numFmtId="0" fontId="4" fillId="0" borderId="11" xfId="0" applyFont="1" applyBorder="1" applyAlignment="1">
      <alignment horizontal="center" vertical="center"/>
    </xf>
    <xf numFmtId="164" fontId="2" fillId="24" borderId="0" xfId="0" applyNumberFormat="1" applyFont="1" applyFill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/>
    </xf>
    <xf numFmtId="4" fontId="4" fillId="0" borderId="1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4" fontId="4" fillId="24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4" fontId="4" fillId="0" borderId="0" xfId="0" applyNumberFormat="1" applyFont="1" applyAlignment="1">
      <alignment/>
    </xf>
    <xf numFmtId="4" fontId="4" fillId="0" borderId="42" xfId="0" applyNumberFormat="1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64" fontId="4" fillId="24" borderId="0" xfId="0" applyNumberFormat="1" applyFont="1" applyFill="1" applyAlignment="1">
      <alignment/>
    </xf>
    <xf numFmtId="0" fontId="42" fillId="0" borderId="0" xfId="0" applyFont="1" applyAlignment="1">
      <alignment/>
    </xf>
    <xf numFmtId="0" fontId="4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49" fontId="4" fillId="24" borderId="11" xfId="0" applyNumberFormat="1" applyFont="1" applyFill="1" applyBorder="1" applyAlignment="1">
      <alignment horizontal="left" wrapText="1"/>
    </xf>
    <xf numFmtId="49" fontId="4" fillId="24" borderId="26" xfId="0" applyNumberFormat="1" applyFont="1" applyFill="1" applyBorder="1" applyAlignment="1">
      <alignment horizontal="left" wrapText="1"/>
    </xf>
    <xf numFmtId="0" fontId="15" fillId="24" borderId="48" xfId="0" applyNumberFormat="1" applyFont="1" applyFill="1" applyBorder="1" applyAlignment="1">
      <alignment horizontal="center" vertical="center" wrapText="1"/>
    </xf>
    <xf numFmtId="49" fontId="4" fillId="24" borderId="31" xfId="0" applyNumberFormat="1" applyFont="1" applyFill="1" applyBorder="1" applyAlignment="1">
      <alignment horizontal="left" wrapText="1"/>
    </xf>
    <xf numFmtId="0" fontId="8" fillId="24" borderId="45" xfId="0" applyFont="1" applyFill="1" applyBorder="1" applyAlignment="1">
      <alignment wrapText="1"/>
    </xf>
    <xf numFmtId="0" fontId="18" fillId="0" borderId="37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49" fontId="4" fillId="24" borderId="0" xfId="0" applyNumberFormat="1" applyFont="1" applyFill="1" applyBorder="1" applyAlignment="1">
      <alignment horizontal="left" wrapText="1"/>
    </xf>
    <xf numFmtId="0" fontId="2" fillId="24" borderId="45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43" fillId="0" borderId="51" xfId="0" applyFont="1" applyBorder="1" applyAlignment="1">
      <alignment/>
    </xf>
    <xf numFmtId="0" fontId="43" fillId="0" borderId="47" xfId="0" applyFont="1" applyBorder="1" applyAlignment="1">
      <alignment/>
    </xf>
    <xf numFmtId="0" fontId="43" fillId="0" borderId="52" xfId="0" applyFont="1" applyBorder="1" applyAlignment="1">
      <alignment/>
    </xf>
    <xf numFmtId="0" fontId="15" fillId="24" borderId="53" xfId="0" applyNumberFormat="1" applyFont="1" applyFill="1" applyBorder="1" applyAlignment="1">
      <alignment horizontal="center" vertical="center" wrapText="1"/>
    </xf>
    <xf numFmtId="0" fontId="15" fillId="24" borderId="54" xfId="0" applyNumberFormat="1" applyFont="1" applyFill="1" applyBorder="1" applyAlignment="1">
      <alignment horizontal="center" vertical="center" wrapText="1"/>
    </xf>
    <xf numFmtId="0" fontId="15" fillId="24" borderId="47" xfId="0" applyNumberFormat="1" applyFont="1" applyFill="1" applyBorder="1" applyAlignment="1">
      <alignment horizontal="center" vertical="center" wrapText="1"/>
    </xf>
    <xf numFmtId="0" fontId="15" fillId="24" borderId="55" xfId="0" applyNumberFormat="1" applyFont="1" applyFill="1" applyBorder="1" applyAlignment="1">
      <alignment horizontal="center" vertical="center" wrapText="1"/>
    </xf>
    <xf numFmtId="0" fontId="15" fillId="24" borderId="56" xfId="0" applyNumberFormat="1" applyFont="1" applyFill="1" applyBorder="1" applyAlignment="1">
      <alignment horizontal="center" vertical="center" wrapText="1"/>
    </xf>
    <xf numFmtId="0" fontId="43" fillId="0" borderId="4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5" fillId="24" borderId="52" xfId="0" applyNumberFormat="1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43" fillId="0" borderId="40" xfId="0" applyFont="1" applyBorder="1" applyAlignment="1">
      <alignment/>
    </xf>
    <xf numFmtId="164" fontId="44" fillId="24" borderId="45" xfId="0" applyNumberFormat="1" applyFont="1" applyFill="1" applyBorder="1" applyAlignment="1">
      <alignment vertical="center" wrapText="1"/>
    </xf>
    <xf numFmtId="164" fontId="44" fillId="24" borderId="10" xfId="0" applyNumberFormat="1" applyFont="1" applyFill="1" applyBorder="1" applyAlignment="1">
      <alignment horizontal="right" vertical="center"/>
    </xf>
    <xf numFmtId="164" fontId="44" fillId="24" borderId="11" xfId="0" applyNumberFormat="1" applyFont="1" applyFill="1" applyBorder="1" applyAlignment="1">
      <alignment horizontal="right" vertical="center"/>
    </xf>
    <xf numFmtId="164" fontId="44" fillId="24" borderId="26" xfId="0" applyNumberFormat="1" applyFont="1" applyFill="1" applyBorder="1" applyAlignment="1">
      <alignment horizontal="right" vertical="center"/>
    </xf>
    <xf numFmtId="164" fontId="44" fillId="24" borderId="30" xfId="0" applyNumberFormat="1" applyFont="1" applyFill="1" applyBorder="1" applyAlignment="1">
      <alignment horizontal="right" vertical="center"/>
    </xf>
    <xf numFmtId="164" fontId="44" fillId="24" borderId="31" xfId="0" applyNumberFormat="1" applyFont="1" applyFill="1" applyBorder="1" applyAlignment="1">
      <alignment horizontal="right" vertical="center"/>
    </xf>
    <xf numFmtId="164" fontId="44" fillId="24" borderId="43" xfId="0" applyNumberFormat="1" applyFont="1" applyFill="1" applyBorder="1" applyAlignment="1">
      <alignment horizontal="right" vertical="center"/>
    </xf>
    <xf numFmtId="164" fontId="44" fillId="24" borderId="43" xfId="0" applyNumberFormat="1" applyFont="1" applyFill="1" applyBorder="1" applyAlignment="1">
      <alignment horizontal="center" vertical="center"/>
    </xf>
    <xf numFmtId="164" fontId="44" fillId="24" borderId="12" xfId="0" applyNumberFormat="1" applyFont="1" applyFill="1" applyBorder="1" applyAlignment="1">
      <alignment vertical="center"/>
    </xf>
    <xf numFmtId="164" fontId="44" fillId="24" borderId="13" xfId="0" applyNumberFormat="1" applyFont="1" applyFill="1" applyBorder="1" applyAlignment="1">
      <alignment vertical="center"/>
    </xf>
    <xf numFmtId="164" fontId="44" fillId="24" borderId="26" xfId="0" applyNumberFormat="1" applyFont="1" applyFill="1" applyBorder="1" applyAlignment="1">
      <alignment vertical="center"/>
    </xf>
    <xf numFmtId="164" fontId="45" fillId="24" borderId="45" xfId="0" applyNumberFormat="1" applyFont="1" applyFill="1" applyBorder="1" applyAlignment="1">
      <alignment wrapText="1"/>
    </xf>
    <xf numFmtId="164" fontId="44" fillId="24" borderId="10" xfId="0" applyNumberFormat="1" applyFont="1" applyFill="1" applyBorder="1" applyAlignment="1">
      <alignment horizontal="right"/>
    </xf>
    <xf numFmtId="164" fontId="45" fillId="24" borderId="11" xfId="0" applyNumberFormat="1" applyFont="1" applyFill="1" applyBorder="1" applyAlignment="1">
      <alignment horizontal="right"/>
    </xf>
    <xf numFmtId="164" fontId="45" fillId="24" borderId="26" xfId="0" applyNumberFormat="1" applyFont="1" applyFill="1" applyBorder="1" applyAlignment="1">
      <alignment horizontal="right"/>
    </xf>
    <xf numFmtId="164" fontId="45" fillId="24" borderId="30" xfId="0" applyNumberFormat="1" applyFont="1" applyFill="1" applyBorder="1" applyAlignment="1">
      <alignment horizontal="right"/>
    </xf>
    <xf numFmtId="164" fontId="45" fillId="24" borderId="31" xfId="0" applyNumberFormat="1" applyFont="1" applyFill="1" applyBorder="1" applyAlignment="1">
      <alignment horizontal="right"/>
    </xf>
    <xf numFmtId="164" fontId="45" fillId="24" borderId="10" xfId="0" applyNumberFormat="1" applyFont="1" applyFill="1" applyBorder="1" applyAlignment="1">
      <alignment horizontal="right"/>
    </xf>
    <xf numFmtId="164" fontId="45" fillId="24" borderId="43" xfId="0" applyNumberFormat="1" applyFont="1" applyFill="1" applyBorder="1" applyAlignment="1">
      <alignment horizontal="right"/>
    </xf>
    <xf numFmtId="164" fontId="45" fillId="24" borderId="57" xfId="0" applyNumberFormat="1" applyFont="1" applyFill="1" applyBorder="1" applyAlignment="1">
      <alignment horizontal="center"/>
    </xf>
    <xf numFmtId="164" fontId="45" fillId="24" borderId="12" xfId="0" applyNumberFormat="1" applyFont="1" applyFill="1" applyBorder="1" applyAlignment="1">
      <alignment/>
    </xf>
    <xf numFmtId="164" fontId="45" fillId="24" borderId="13" xfId="0" applyNumberFormat="1" applyFont="1" applyFill="1" applyBorder="1" applyAlignment="1">
      <alignment/>
    </xf>
    <xf numFmtId="164" fontId="45" fillId="24" borderId="26" xfId="0" applyNumberFormat="1" applyFont="1" applyFill="1" applyBorder="1" applyAlignment="1">
      <alignment/>
    </xf>
    <xf numFmtId="164" fontId="45" fillId="24" borderId="45" xfId="0" applyNumberFormat="1" applyFont="1" applyFill="1" applyBorder="1" applyAlignment="1">
      <alignment/>
    </xf>
    <xf numFmtId="164" fontId="45" fillId="24" borderId="42" xfId="0" applyNumberFormat="1" applyFont="1" applyFill="1" applyBorder="1" applyAlignment="1">
      <alignment horizontal="right"/>
    </xf>
    <xf numFmtId="164" fontId="45" fillId="24" borderId="43" xfId="0" applyNumberFormat="1" applyFont="1" applyFill="1" applyBorder="1" applyAlignment="1">
      <alignment horizontal="center"/>
    </xf>
    <xf numFmtId="164" fontId="45" fillId="24" borderId="10" xfId="0" applyNumberFormat="1" applyFont="1" applyFill="1" applyBorder="1" applyAlignment="1">
      <alignment/>
    </xf>
    <xf numFmtId="164" fontId="45" fillId="24" borderId="11" xfId="0" applyNumberFormat="1" applyFont="1" applyFill="1" applyBorder="1" applyAlignment="1">
      <alignment/>
    </xf>
    <xf numFmtId="164" fontId="45" fillId="24" borderId="58" xfId="0" applyNumberFormat="1" applyFont="1" applyFill="1" applyBorder="1" applyAlignment="1">
      <alignment/>
    </xf>
    <xf numFmtId="164" fontId="44" fillId="24" borderId="12" xfId="0" applyNumberFormat="1" applyFont="1" applyFill="1" applyBorder="1" applyAlignment="1">
      <alignment horizontal="right"/>
    </xf>
    <xf numFmtId="164" fontId="45" fillId="24" borderId="13" xfId="0" applyNumberFormat="1" applyFont="1" applyFill="1" applyBorder="1" applyAlignment="1">
      <alignment horizontal="right"/>
    </xf>
    <xf numFmtId="164" fontId="45" fillId="24" borderId="36" xfId="0" applyNumberFormat="1" applyFont="1" applyFill="1" applyBorder="1" applyAlignment="1">
      <alignment horizontal="right"/>
    </xf>
    <xf numFmtId="164" fontId="45" fillId="24" borderId="59" xfId="0" applyNumberFormat="1" applyFont="1" applyFill="1" applyBorder="1" applyAlignment="1">
      <alignment horizontal="right"/>
    </xf>
    <xf numFmtId="164" fontId="45" fillId="24" borderId="12" xfId="0" applyNumberFormat="1" applyFont="1" applyFill="1" applyBorder="1" applyAlignment="1">
      <alignment horizontal="right"/>
    </xf>
    <xf numFmtId="164" fontId="45" fillId="24" borderId="57" xfId="0" applyNumberFormat="1" applyFont="1" applyFill="1" applyBorder="1" applyAlignment="1">
      <alignment horizontal="right"/>
    </xf>
    <xf numFmtId="164" fontId="45" fillId="24" borderId="36" xfId="0" applyNumberFormat="1" applyFont="1" applyFill="1" applyBorder="1" applyAlignment="1">
      <alignment/>
    </xf>
    <xf numFmtId="164" fontId="45" fillId="24" borderId="60" xfId="0" applyNumberFormat="1" applyFont="1" applyFill="1" applyBorder="1" applyAlignment="1">
      <alignment/>
    </xf>
    <xf numFmtId="164" fontId="44" fillId="24" borderId="28" xfId="0" applyNumberFormat="1" applyFont="1" applyFill="1" applyBorder="1" applyAlignment="1">
      <alignment horizontal="right"/>
    </xf>
    <xf numFmtId="164" fontId="45" fillId="24" borderId="16" xfId="0" applyNumberFormat="1" applyFont="1" applyFill="1" applyBorder="1" applyAlignment="1">
      <alignment horizontal="right"/>
    </xf>
    <xf numFmtId="164" fontId="45" fillId="24" borderId="23" xfId="0" applyNumberFormat="1" applyFont="1" applyFill="1" applyBorder="1" applyAlignment="1">
      <alignment horizontal="right"/>
    </xf>
    <xf numFmtId="164" fontId="45" fillId="24" borderId="61" xfId="0" applyNumberFormat="1" applyFont="1" applyFill="1" applyBorder="1" applyAlignment="1">
      <alignment horizontal="right"/>
    </xf>
    <xf numFmtId="164" fontId="45" fillId="24" borderId="28" xfId="0" applyNumberFormat="1" applyFont="1" applyFill="1" applyBorder="1" applyAlignment="1">
      <alignment horizontal="right"/>
    </xf>
    <xf numFmtId="164" fontId="45" fillId="24" borderId="62" xfId="0" applyNumberFormat="1" applyFont="1" applyFill="1" applyBorder="1" applyAlignment="1">
      <alignment horizontal="right"/>
    </xf>
    <xf numFmtId="164" fontId="45" fillId="24" borderId="63" xfId="0" applyNumberFormat="1" applyFont="1" applyFill="1" applyBorder="1" applyAlignment="1">
      <alignment horizontal="center"/>
    </xf>
    <xf numFmtId="164" fontId="45" fillId="24" borderId="64" xfId="0" applyNumberFormat="1" applyFont="1" applyFill="1" applyBorder="1" applyAlignment="1">
      <alignment/>
    </xf>
    <xf numFmtId="164" fontId="45" fillId="24" borderId="18" xfId="0" applyNumberFormat="1" applyFont="1" applyFill="1" applyBorder="1" applyAlignment="1">
      <alignment/>
    </xf>
    <xf numFmtId="164" fontId="45" fillId="24" borderId="23" xfId="0" applyNumberFormat="1" applyFont="1" applyFill="1" applyBorder="1" applyAlignment="1">
      <alignment/>
    </xf>
    <xf numFmtId="164" fontId="44" fillId="24" borderId="45" xfId="0" applyNumberFormat="1" applyFont="1" applyFill="1" applyBorder="1" applyAlignment="1">
      <alignment vertical="center"/>
    </xf>
    <xf numFmtId="164" fontId="44" fillId="24" borderId="58" xfId="0" applyNumberFormat="1" applyFont="1" applyFill="1" applyBorder="1" applyAlignment="1">
      <alignment horizontal="right" vertical="center"/>
    </xf>
    <xf numFmtId="164" fontId="44" fillId="24" borderId="13" xfId="0" applyNumberFormat="1" applyFont="1" applyFill="1" applyBorder="1" applyAlignment="1">
      <alignment horizontal="right" vertical="center"/>
    </xf>
    <xf numFmtId="164" fontId="44" fillId="24" borderId="59" xfId="0" applyNumberFormat="1" applyFont="1" applyFill="1" applyBorder="1" applyAlignment="1">
      <alignment horizontal="right" vertical="center"/>
    </xf>
    <xf numFmtId="164" fontId="44" fillId="24" borderId="12" xfId="0" applyNumberFormat="1" applyFont="1" applyFill="1" applyBorder="1" applyAlignment="1">
      <alignment horizontal="right" vertical="center"/>
    </xf>
    <xf numFmtId="164" fontId="44" fillId="24" borderId="42" xfId="0" applyNumberFormat="1" applyFont="1" applyFill="1" applyBorder="1" applyAlignment="1">
      <alignment horizontal="right" vertical="center"/>
    </xf>
    <xf numFmtId="164" fontId="44" fillId="24" borderId="36" xfId="0" applyNumberFormat="1" applyFont="1" applyFill="1" applyBorder="1" applyAlignment="1">
      <alignment horizontal="right" vertical="center"/>
    </xf>
    <xf numFmtId="164" fontId="44" fillId="24" borderId="57" xfId="0" applyNumberFormat="1" applyFont="1" applyFill="1" applyBorder="1" applyAlignment="1">
      <alignment horizontal="right" vertical="center"/>
    </xf>
    <xf numFmtId="164" fontId="44" fillId="24" borderId="57" xfId="0" applyNumberFormat="1" applyFont="1" applyFill="1" applyBorder="1" applyAlignment="1">
      <alignment horizontal="center" vertical="center"/>
    </xf>
    <xf numFmtId="164" fontId="44" fillId="24" borderId="58" xfId="0" applyNumberFormat="1" applyFont="1" applyFill="1" applyBorder="1" applyAlignment="1">
      <alignment vertical="center" wrapText="1"/>
    </xf>
    <xf numFmtId="164" fontId="44" fillId="24" borderId="32" xfId="0" applyNumberFormat="1" applyFont="1" applyFill="1" applyBorder="1" applyAlignment="1">
      <alignment horizontal="right" vertical="center"/>
    </xf>
    <xf numFmtId="164" fontId="44" fillId="24" borderId="58" xfId="0" applyNumberFormat="1" applyFont="1" applyFill="1" applyBorder="1" applyAlignment="1">
      <alignment wrapText="1"/>
    </xf>
    <xf numFmtId="164" fontId="44" fillId="24" borderId="31" xfId="0" applyNumberFormat="1" applyFont="1" applyFill="1" applyBorder="1" applyAlignment="1">
      <alignment horizontal="right"/>
    </xf>
    <xf numFmtId="164" fontId="44" fillId="24" borderId="36" xfId="0" applyNumberFormat="1" applyFont="1" applyFill="1" applyBorder="1" applyAlignment="1">
      <alignment horizontal="right"/>
    </xf>
    <xf numFmtId="164" fontId="44" fillId="24" borderId="58" xfId="0" applyNumberFormat="1" applyFont="1" applyFill="1" applyBorder="1" applyAlignment="1">
      <alignment horizontal="right"/>
    </xf>
    <xf numFmtId="164" fontId="44" fillId="24" borderId="32" xfId="0" applyNumberFormat="1" applyFont="1" applyFill="1" applyBorder="1" applyAlignment="1">
      <alignment horizontal="right"/>
    </xf>
    <xf numFmtId="164" fontId="44" fillId="24" borderId="13" xfId="0" applyNumberFormat="1" applyFont="1" applyFill="1" applyBorder="1" applyAlignment="1">
      <alignment horizontal="right"/>
    </xf>
    <xf numFmtId="164" fontId="44" fillId="24" borderId="59" xfId="0" applyNumberFormat="1" applyFont="1" applyFill="1" applyBorder="1" applyAlignment="1">
      <alignment horizontal="right"/>
    </xf>
    <xf numFmtId="164" fontId="44" fillId="24" borderId="42" xfId="0" applyNumberFormat="1" applyFont="1" applyFill="1" applyBorder="1" applyAlignment="1">
      <alignment horizontal="right"/>
    </xf>
    <xf numFmtId="164" fontId="44" fillId="24" borderId="26" xfId="0" applyNumberFormat="1" applyFont="1" applyFill="1" applyBorder="1" applyAlignment="1">
      <alignment horizontal="right"/>
    </xf>
    <xf numFmtId="164" fontId="44" fillId="24" borderId="57" xfId="0" applyNumberFormat="1" applyFont="1" applyFill="1" applyBorder="1" applyAlignment="1">
      <alignment horizontal="right"/>
    </xf>
    <xf numFmtId="164" fontId="45" fillId="24" borderId="12" xfId="0" applyNumberFormat="1" applyFont="1" applyFill="1" applyBorder="1" applyAlignment="1">
      <alignment/>
    </xf>
    <xf numFmtId="164" fontId="45" fillId="24" borderId="13" xfId="0" applyNumberFormat="1" applyFont="1" applyFill="1" applyBorder="1" applyAlignment="1">
      <alignment/>
    </xf>
    <xf numFmtId="164" fontId="44" fillId="24" borderId="26" xfId="0" applyNumberFormat="1" applyFont="1" applyFill="1" applyBorder="1" applyAlignment="1">
      <alignment/>
    </xf>
    <xf numFmtId="164" fontId="45" fillId="24" borderId="31" xfId="0" applyNumberFormat="1" applyFont="1" applyFill="1" applyBorder="1" applyAlignment="1">
      <alignment horizontal="right" vertical="center" wrapText="1"/>
    </xf>
    <xf numFmtId="164" fontId="45" fillId="24" borderId="30" xfId="0" applyNumberFormat="1" applyFont="1" applyFill="1" applyBorder="1" applyAlignment="1">
      <alignment/>
    </xf>
    <xf numFmtId="164" fontId="45" fillId="24" borderId="31" xfId="0" applyNumberFormat="1" applyFont="1" applyFill="1" applyBorder="1" applyAlignment="1">
      <alignment/>
    </xf>
    <xf numFmtId="164" fontId="45" fillId="24" borderId="42" xfId="0" applyNumberFormat="1" applyFont="1" applyFill="1" applyBorder="1" applyAlignment="1">
      <alignment/>
    </xf>
    <xf numFmtId="164" fontId="45" fillId="24" borderId="43" xfId="0" applyNumberFormat="1" applyFont="1" applyFill="1" applyBorder="1" applyAlignment="1">
      <alignment/>
    </xf>
    <xf numFmtId="164" fontId="45" fillId="24" borderId="11" xfId="0" applyNumberFormat="1" applyFont="1" applyFill="1" applyBorder="1" applyAlignment="1">
      <alignment horizontal="right" vertical="center" wrapText="1"/>
    </xf>
    <xf numFmtId="164" fontId="45" fillId="24" borderId="11" xfId="0" applyNumberFormat="1" applyFont="1" applyFill="1" applyBorder="1" applyAlignment="1">
      <alignment horizontal="right" wrapText="1"/>
    </xf>
    <xf numFmtId="164" fontId="45" fillId="24" borderId="62" xfId="0" applyNumberFormat="1" applyFont="1" applyFill="1" applyBorder="1" applyAlignment="1">
      <alignment/>
    </xf>
    <xf numFmtId="164" fontId="45" fillId="24" borderId="35" xfId="0" applyNumberFormat="1" applyFont="1" applyFill="1" applyBorder="1" applyAlignment="1">
      <alignment/>
    </xf>
    <xf numFmtId="164" fontId="45" fillId="24" borderId="16" xfId="0" applyNumberFormat="1" applyFont="1" applyFill="1" applyBorder="1" applyAlignment="1">
      <alignment/>
    </xf>
    <xf numFmtId="164" fontId="45" fillId="24" borderId="61" xfId="0" applyNumberFormat="1" applyFont="1" applyFill="1" applyBorder="1" applyAlignment="1">
      <alignment/>
    </xf>
    <xf numFmtId="164" fontId="45" fillId="24" borderId="44" xfId="0" applyNumberFormat="1" applyFont="1" applyFill="1" applyBorder="1" applyAlignment="1">
      <alignment horizontal="right"/>
    </xf>
    <xf numFmtId="164" fontId="45" fillId="24" borderId="62" xfId="0" applyNumberFormat="1" applyFont="1" applyFill="1" applyBorder="1" applyAlignment="1">
      <alignment horizontal="center"/>
    </xf>
    <xf numFmtId="164" fontId="44" fillId="24" borderId="45" xfId="0" applyNumberFormat="1" applyFont="1" applyFill="1" applyBorder="1" applyAlignment="1">
      <alignment horizontal="right" vertical="center"/>
    </xf>
    <xf numFmtId="164" fontId="44" fillId="24" borderId="10" xfId="0" applyNumberFormat="1" applyFont="1" applyFill="1" applyBorder="1" applyAlignment="1">
      <alignment vertical="center"/>
    </xf>
    <xf numFmtId="164" fontId="44" fillId="24" borderId="31" xfId="0" applyNumberFormat="1" applyFont="1" applyFill="1" applyBorder="1" applyAlignment="1">
      <alignment vertical="center"/>
    </xf>
    <xf numFmtId="164" fontId="44" fillId="24" borderId="30" xfId="0" applyNumberFormat="1" applyFont="1" applyFill="1" applyBorder="1" applyAlignment="1">
      <alignment horizontal="center" vertical="center"/>
    </xf>
    <xf numFmtId="164" fontId="44" fillId="24" borderId="32" xfId="0" applyNumberFormat="1" applyFont="1" applyFill="1" applyBorder="1" applyAlignment="1">
      <alignment horizontal="center" vertical="center"/>
    </xf>
    <xf numFmtId="164" fontId="44" fillId="24" borderId="13" xfId="0" applyNumberFormat="1" applyFont="1" applyFill="1" applyBorder="1" applyAlignment="1">
      <alignment horizontal="center" vertical="center"/>
    </xf>
    <xf numFmtId="164" fontId="45" fillId="24" borderId="45" xfId="0" applyNumberFormat="1" applyFont="1" applyFill="1" applyBorder="1" applyAlignment="1">
      <alignment horizontal="right"/>
    </xf>
    <xf numFmtId="164" fontId="45" fillId="24" borderId="11" xfId="0" applyNumberFormat="1" applyFont="1" applyFill="1" applyBorder="1" applyAlignment="1">
      <alignment horizontal="center"/>
    </xf>
    <xf numFmtId="164" fontId="45" fillId="24" borderId="26" xfId="0" applyNumberFormat="1" applyFont="1" applyFill="1" applyBorder="1" applyAlignment="1">
      <alignment horizontal="center"/>
    </xf>
    <xf numFmtId="164" fontId="45" fillId="24" borderId="32" xfId="0" applyNumberFormat="1" applyFont="1" applyFill="1" applyBorder="1" applyAlignment="1">
      <alignment/>
    </xf>
    <xf numFmtId="164" fontId="45" fillId="24" borderId="59" xfId="0" applyNumberFormat="1" applyFont="1" applyFill="1" applyBorder="1" applyAlignment="1">
      <alignment/>
    </xf>
    <xf numFmtId="164" fontId="45" fillId="24" borderId="57" xfId="0" applyNumberFormat="1" applyFont="1" applyFill="1" applyBorder="1" applyAlignment="1">
      <alignment/>
    </xf>
    <xf numFmtId="164" fontId="44" fillId="24" borderId="11" xfId="0" applyNumberFormat="1" applyFont="1" applyFill="1" applyBorder="1" applyAlignment="1">
      <alignment horizontal="center"/>
    </xf>
    <xf numFmtId="164" fontId="45" fillId="24" borderId="33" xfId="0" applyNumberFormat="1" applyFont="1" applyFill="1" applyBorder="1" applyAlignment="1">
      <alignment/>
    </xf>
    <xf numFmtId="164" fontId="45" fillId="24" borderId="20" xfId="0" applyNumberFormat="1" applyFont="1" applyFill="1" applyBorder="1" applyAlignment="1">
      <alignment/>
    </xf>
    <xf numFmtId="164" fontId="45" fillId="24" borderId="65" xfId="0" applyNumberFormat="1" applyFont="1" applyFill="1" applyBorder="1" applyAlignment="1">
      <alignment/>
    </xf>
    <xf numFmtId="164" fontId="45" fillId="24" borderId="28" xfId="0" applyNumberFormat="1" applyFont="1" applyFill="1" applyBorder="1" applyAlignment="1">
      <alignment/>
    </xf>
    <xf numFmtId="164" fontId="45" fillId="24" borderId="66" xfId="0" applyNumberFormat="1" applyFont="1" applyFill="1" applyBorder="1" applyAlignment="1">
      <alignment/>
    </xf>
    <xf numFmtId="164" fontId="45" fillId="24" borderId="34" xfId="0" applyNumberFormat="1" applyFont="1" applyFill="1" applyBorder="1" applyAlignment="1">
      <alignment/>
    </xf>
    <xf numFmtId="164" fontId="45" fillId="24" borderId="53" xfId="0" applyNumberFormat="1" applyFont="1" applyFill="1" applyBorder="1" applyAlignment="1">
      <alignment/>
    </xf>
    <xf numFmtId="164" fontId="45" fillId="24" borderId="67" xfId="0" applyNumberFormat="1" applyFont="1" applyFill="1" applyBorder="1" applyAlignment="1">
      <alignment/>
    </xf>
    <xf numFmtId="164" fontId="44" fillId="24" borderId="14" xfId="0" applyNumberFormat="1" applyFont="1" applyFill="1" applyBorder="1" applyAlignment="1">
      <alignment/>
    </xf>
    <xf numFmtId="164" fontId="44" fillId="24" borderId="15" xfId="0" applyNumberFormat="1" applyFont="1" applyFill="1" applyBorder="1" applyAlignment="1">
      <alignment/>
    </xf>
    <xf numFmtId="164" fontId="44" fillId="24" borderId="21" xfId="0" applyNumberFormat="1" applyFont="1" applyFill="1" applyBorder="1" applyAlignment="1">
      <alignment/>
    </xf>
    <xf numFmtId="164" fontId="44" fillId="24" borderId="48" xfId="0" applyNumberFormat="1" applyFont="1" applyFill="1" applyBorder="1" applyAlignment="1">
      <alignment/>
    </xf>
    <xf numFmtId="164" fontId="44" fillId="24" borderId="37" xfId="0" applyNumberFormat="1" applyFont="1" applyFill="1" applyBorder="1" applyAlignment="1">
      <alignment/>
    </xf>
    <xf numFmtId="164" fontId="44" fillId="24" borderId="40" xfId="0" applyNumberFormat="1" applyFont="1" applyFill="1" applyBorder="1" applyAlignment="1">
      <alignment/>
    </xf>
    <xf numFmtId="164" fontId="44" fillId="24" borderId="38" xfId="0" applyNumberFormat="1" applyFont="1" applyFill="1" applyBorder="1" applyAlignment="1">
      <alignment/>
    </xf>
    <xf numFmtId="164" fontId="44" fillId="24" borderId="39" xfId="0" applyNumberFormat="1" applyFont="1" applyFill="1" applyBorder="1" applyAlignment="1">
      <alignment/>
    </xf>
    <xf numFmtId="164" fontId="44" fillId="24" borderId="29" xfId="0" applyNumberFormat="1" applyFont="1" applyFill="1" applyBorder="1" applyAlignment="1">
      <alignment horizontal="right" vertical="center"/>
    </xf>
    <xf numFmtId="164" fontId="44" fillId="24" borderId="68" xfId="0" applyNumberFormat="1" applyFont="1" applyFill="1" applyBorder="1" applyAlignment="1">
      <alignment horizontal="right" vertical="center"/>
    </xf>
    <xf numFmtId="164" fontId="44" fillId="24" borderId="25" xfId="0" applyNumberFormat="1" applyFont="1" applyFill="1" applyBorder="1" applyAlignment="1">
      <alignment horizontal="right" vertical="center"/>
    </xf>
    <xf numFmtId="164" fontId="44" fillId="24" borderId="24" xfId="0" applyNumberFormat="1" applyFont="1" applyFill="1" applyBorder="1" applyAlignment="1">
      <alignment horizontal="right" vertical="center"/>
    </xf>
    <xf numFmtId="164" fontId="44" fillId="24" borderId="69" xfId="0" applyNumberFormat="1" applyFont="1" applyFill="1" applyBorder="1" applyAlignment="1">
      <alignment horizontal="right" vertical="center"/>
    </xf>
    <xf numFmtId="164" fontId="44" fillId="24" borderId="30" xfId="0" applyNumberFormat="1" applyFont="1" applyFill="1" applyBorder="1" applyAlignment="1">
      <alignment horizontal="right"/>
    </xf>
    <xf numFmtId="164" fontId="44" fillId="24" borderId="70" xfId="0" applyNumberFormat="1" applyFont="1" applyFill="1" applyBorder="1" applyAlignment="1">
      <alignment horizontal="right" vertical="center"/>
    </xf>
    <xf numFmtId="164" fontId="45" fillId="24" borderId="60" xfId="0" applyNumberFormat="1" applyFont="1" applyFill="1" applyBorder="1" applyAlignment="1">
      <alignment wrapText="1"/>
    </xf>
    <xf numFmtId="164" fontId="45" fillId="24" borderId="35" xfId="0" applyNumberFormat="1" applyFont="1" applyFill="1" applyBorder="1" applyAlignment="1">
      <alignment horizontal="right"/>
    </xf>
    <xf numFmtId="164" fontId="45" fillId="24" borderId="17" xfId="0" applyNumberFormat="1" applyFont="1" applyFill="1" applyBorder="1" applyAlignment="1">
      <alignment horizontal="right"/>
    </xf>
    <xf numFmtId="164" fontId="45" fillId="24" borderId="71" xfId="0" applyNumberFormat="1" applyFont="1" applyFill="1" applyBorder="1" applyAlignment="1">
      <alignment horizontal="right"/>
    </xf>
    <xf numFmtId="164" fontId="45" fillId="24" borderId="66" xfId="0" applyNumberFormat="1" applyFont="1" applyFill="1" applyBorder="1" applyAlignment="1">
      <alignment horizontal="right"/>
    </xf>
    <xf numFmtId="4" fontId="45" fillId="24" borderId="11" xfId="0" applyNumberFormat="1" applyFont="1" applyFill="1" applyBorder="1" applyAlignment="1">
      <alignment horizontal="right" vertical="center" wrapText="1"/>
    </xf>
    <xf numFmtId="164" fontId="44" fillId="24" borderId="11" xfId="0" applyNumberFormat="1" applyFont="1" applyFill="1" applyBorder="1" applyAlignment="1">
      <alignment horizontal="right" vertical="center" wrapText="1"/>
    </xf>
    <xf numFmtId="164" fontId="44" fillId="24" borderId="31" xfId="0" applyNumberFormat="1" applyFont="1" applyFill="1" applyBorder="1" applyAlignment="1">
      <alignment horizontal="right" vertical="center" wrapText="1"/>
    </xf>
    <xf numFmtId="164" fontId="44" fillId="24" borderId="30" xfId="0" applyNumberFormat="1" applyFont="1" applyFill="1" applyBorder="1" applyAlignment="1">
      <alignment horizontal="right" vertical="center" wrapText="1"/>
    </xf>
    <xf numFmtId="164" fontId="44" fillId="24" borderId="26" xfId="0" applyNumberFormat="1" applyFont="1" applyFill="1" applyBorder="1" applyAlignment="1">
      <alignment horizontal="right" vertical="center" wrapText="1"/>
    </xf>
    <xf numFmtId="164" fontId="44" fillId="24" borderId="10" xfId="0" applyNumberFormat="1" applyFont="1" applyFill="1" applyBorder="1" applyAlignment="1">
      <alignment horizontal="right" vertical="center" wrapText="1"/>
    </xf>
    <xf numFmtId="164" fontId="44" fillId="24" borderId="42" xfId="0" applyNumberFormat="1" applyFont="1" applyFill="1" applyBorder="1" applyAlignment="1">
      <alignment horizontal="right" vertical="center" wrapText="1"/>
    </xf>
    <xf numFmtId="164" fontId="44" fillId="24" borderId="70" xfId="0" applyNumberFormat="1" applyFont="1" applyFill="1" applyBorder="1" applyAlignment="1">
      <alignment horizontal="right"/>
    </xf>
    <xf numFmtId="164" fontId="44" fillId="24" borderId="45" xfId="0" applyNumberFormat="1" applyFont="1" applyFill="1" applyBorder="1" applyAlignment="1">
      <alignment horizontal="right"/>
    </xf>
    <xf numFmtId="164" fontId="44" fillId="24" borderId="45" xfId="0" applyNumberFormat="1" applyFont="1" applyFill="1" applyBorder="1" applyAlignment="1">
      <alignment horizontal="right" vertical="center" wrapText="1"/>
    </xf>
    <xf numFmtId="164" fontId="44" fillId="24" borderId="43" xfId="0" applyNumberFormat="1" applyFont="1" applyFill="1" applyBorder="1" applyAlignment="1">
      <alignment horizontal="center" vertical="center" wrapText="1"/>
    </xf>
    <xf numFmtId="164" fontId="44" fillId="24" borderId="63" xfId="0" applyNumberFormat="1" applyFont="1" applyFill="1" applyBorder="1" applyAlignment="1">
      <alignment horizontal="center" vertical="center"/>
    </xf>
    <xf numFmtId="164" fontId="44" fillId="24" borderId="11" xfId="0" applyNumberFormat="1" applyFont="1" applyFill="1" applyBorder="1" applyAlignment="1">
      <alignment vertical="center"/>
    </xf>
    <xf numFmtId="164" fontId="45" fillId="24" borderId="32" xfId="0" applyNumberFormat="1" applyFont="1" applyFill="1" applyBorder="1" applyAlignment="1">
      <alignment horizontal="right"/>
    </xf>
    <xf numFmtId="164" fontId="45" fillId="24" borderId="70" xfId="0" applyNumberFormat="1" applyFont="1" applyFill="1" applyBorder="1" applyAlignment="1">
      <alignment horizontal="right"/>
    </xf>
    <xf numFmtId="164" fontId="44" fillId="24" borderId="10" xfId="0" applyNumberFormat="1" applyFont="1" applyFill="1" applyBorder="1" applyAlignment="1">
      <alignment horizontal="center" vertical="center"/>
    </xf>
    <xf numFmtId="164" fontId="44" fillId="24" borderId="44" xfId="0" applyNumberFormat="1" applyFont="1" applyFill="1" applyBorder="1" applyAlignment="1">
      <alignment horizontal="right" vertical="center"/>
    </xf>
    <xf numFmtId="0" fontId="45" fillId="24" borderId="11" xfId="0" applyFont="1" applyFill="1" applyBorder="1" applyAlignment="1">
      <alignment horizontal="right"/>
    </xf>
    <xf numFmtId="164" fontId="44" fillId="24" borderId="72" xfId="0" applyNumberFormat="1" applyFont="1" applyFill="1" applyBorder="1" applyAlignment="1">
      <alignment horizontal="right" vertical="center"/>
    </xf>
    <xf numFmtId="164" fontId="44" fillId="24" borderId="73" xfId="0" applyNumberFormat="1" applyFont="1" applyFill="1" applyBorder="1" applyAlignment="1">
      <alignment horizontal="right" vertical="center"/>
    </xf>
    <xf numFmtId="164" fontId="44" fillId="24" borderId="74" xfId="0" applyNumberFormat="1" applyFont="1" applyFill="1" applyBorder="1" applyAlignment="1">
      <alignment horizontal="right" vertical="center"/>
    </xf>
    <xf numFmtId="164" fontId="44" fillId="24" borderId="75" xfId="0" applyNumberFormat="1" applyFont="1" applyFill="1" applyBorder="1" applyAlignment="1">
      <alignment horizontal="right" vertical="center"/>
    </xf>
    <xf numFmtId="164" fontId="44" fillId="24" borderId="76" xfId="0" applyNumberFormat="1" applyFont="1" applyFill="1" applyBorder="1" applyAlignment="1">
      <alignment horizontal="right" vertical="center"/>
    </xf>
    <xf numFmtId="164" fontId="44" fillId="24" borderId="77" xfId="0" applyNumberFormat="1" applyFont="1" applyFill="1" applyBorder="1" applyAlignment="1">
      <alignment horizontal="right" vertical="center"/>
    </xf>
    <xf numFmtId="164" fontId="44" fillId="24" borderId="78" xfId="0" applyNumberFormat="1" applyFont="1" applyFill="1" applyBorder="1" applyAlignment="1">
      <alignment horizontal="right" vertical="center"/>
    </xf>
    <xf numFmtId="164" fontId="44" fillId="24" borderId="78" xfId="0" applyNumberFormat="1" applyFont="1" applyFill="1" applyBorder="1" applyAlignment="1">
      <alignment horizontal="center" vertical="center"/>
    </xf>
    <xf numFmtId="164" fontId="45" fillId="24" borderId="57" xfId="0" applyNumberFormat="1" applyFont="1" applyFill="1" applyBorder="1" applyAlignment="1">
      <alignment horizontal="center" vertical="center"/>
    </xf>
    <xf numFmtId="164" fontId="45" fillId="0" borderId="26" xfId="0" applyNumberFormat="1" applyFont="1" applyBorder="1" applyAlignment="1">
      <alignment/>
    </xf>
    <xf numFmtId="164" fontId="45" fillId="24" borderId="58" xfId="0" applyNumberFormat="1" applyFont="1" applyFill="1" applyBorder="1" applyAlignment="1">
      <alignment wrapText="1"/>
    </xf>
    <xf numFmtId="164" fontId="46" fillId="24" borderId="45" xfId="0" applyNumberFormat="1" applyFont="1" applyFill="1" applyBorder="1" applyAlignment="1">
      <alignment wrapText="1"/>
    </xf>
    <xf numFmtId="164" fontId="46" fillId="24" borderId="61" xfId="0" applyNumberFormat="1" applyFont="1" applyFill="1" applyBorder="1" applyAlignment="1">
      <alignment horizontal="right"/>
    </xf>
    <xf numFmtId="164" fontId="46" fillId="24" borderId="45" xfId="0" applyNumberFormat="1" applyFont="1" applyFill="1" applyBorder="1" applyAlignment="1">
      <alignment/>
    </xf>
    <xf numFmtId="164" fontId="44" fillId="24" borderId="58" xfId="0" applyNumberFormat="1" applyFont="1" applyFill="1" applyBorder="1" applyAlignment="1">
      <alignment vertical="center"/>
    </xf>
    <xf numFmtId="164" fontId="45" fillId="24" borderId="27" xfId="0" applyNumberFormat="1" applyFont="1" applyFill="1" applyBorder="1" applyAlignment="1">
      <alignment horizontal="right"/>
    </xf>
    <xf numFmtId="164" fontId="45" fillId="24" borderId="65" xfId="0" applyNumberFormat="1" applyFont="1" applyFill="1" applyBorder="1" applyAlignment="1">
      <alignment horizontal="right"/>
    </xf>
    <xf numFmtId="164" fontId="45" fillId="24" borderId="20" xfId="0" applyNumberFormat="1" applyFont="1" applyFill="1" applyBorder="1" applyAlignment="1">
      <alignment horizontal="right"/>
    </xf>
    <xf numFmtId="164" fontId="44" fillId="24" borderId="45" xfId="0" applyNumberFormat="1" applyFont="1" applyFill="1" applyBorder="1" applyAlignment="1">
      <alignment wrapText="1"/>
    </xf>
    <xf numFmtId="164" fontId="44" fillId="24" borderId="11" xfId="0" applyNumberFormat="1" applyFont="1" applyFill="1" applyBorder="1" applyAlignment="1">
      <alignment horizontal="right"/>
    </xf>
    <xf numFmtId="164" fontId="44" fillId="24" borderId="35" xfId="0" applyNumberFormat="1" applyFont="1" applyFill="1" applyBorder="1" applyAlignment="1">
      <alignment horizontal="right"/>
    </xf>
    <xf numFmtId="164" fontId="44" fillId="24" borderId="16" xfId="0" applyNumberFormat="1" applyFont="1" applyFill="1" applyBorder="1" applyAlignment="1">
      <alignment horizontal="right"/>
    </xf>
    <xf numFmtId="164" fontId="44" fillId="24" borderId="75" xfId="0" applyNumberFormat="1" applyFont="1" applyFill="1" applyBorder="1" applyAlignment="1">
      <alignment horizontal="right"/>
    </xf>
    <xf numFmtId="164" fontId="44" fillId="24" borderId="76" xfId="0" applyNumberFormat="1" applyFont="1" applyFill="1" applyBorder="1" applyAlignment="1">
      <alignment horizontal="right"/>
    </xf>
    <xf numFmtId="164" fontId="45" fillId="24" borderId="70" xfId="0" applyNumberFormat="1" applyFont="1" applyFill="1" applyBorder="1" applyAlignment="1">
      <alignment/>
    </xf>
    <xf numFmtId="164" fontId="44" fillId="24" borderId="30" xfId="0" applyNumberFormat="1" applyFont="1" applyFill="1" applyBorder="1" applyAlignment="1">
      <alignment/>
    </xf>
    <xf numFmtId="164" fontId="44" fillId="24" borderId="11" xfId="0" applyNumberFormat="1" applyFont="1" applyFill="1" applyBorder="1" applyAlignment="1">
      <alignment/>
    </xf>
    <xf numFmtId="164" fontId="44" fillId="24" borderId="42" xfId="0" applyNumberFormat="1" applyFont="1" applyFill="1" applyBorder="1" applyAlignment="1">
      <alignment/>
    </xf>
    <xf numFmtId="164" fontId="44" fillId="24" borderId="31" xfId="0" applyNumberFormat="1" applyFont="1" applyFill="1" applyBorder="1" applyAlignment="1">
      <alignment/>
    </xf>
    <xf numFmtId="164" fontId="44" fillId="24" borderId="43" xfId="0" applyNumberFormat="1" applyFont="1" applyFill="1" applyBorder="1" applyAlignment="1">
      <alignment/>
    </xf>
    <xf numFmtId="164" fontId="44" fillId="24" borderId="64" xfId="0" applyNumberFormat="1" applyFont="1" applyFill="1" applyBorder="1" applyAlignment="1">
      <alignment horizontal="right"/>
    </xf>
    <xf numFmtId="164" fontId="45" fillId="24" borderId="18" xfId="0" applyNumberFormat="1" applyFont="1" applyFill="1" applyBorder="1" applyAlignment="1">
      <alignment horizontal="right"/>
    </xf>
    <xf numFmtId="164" fontId="45" fillId="24" borderId="79" xfId="0" applyNumberFormat="1" applyFont="1" applyFill="1" applyBorder="1" applyAlignment="1">
      <alignment horizontal="right"/>
    </xf>
    <xf numFmtId="164" fontId="45" fillId="24" borderId="30" xfId="0" applyNumberFormat="1" applyFont="1" applyFill="1" applyBorder="1" applyAlignment="1">
      <alignment horizontal="center"/>
    </xf>
    <xf numFmtId="164" fontId="44" fillId="24" borderId="45" xfId="0" applyNumberFormat="1" applyFont="1" applyFill="1" applyBorder="1" applyAlignment="1">
      <alignment/>
    </xf>
    <xf numFmtId="164" fontId="44" fillId="24" borderId="44" xfId="0" applyNumberFormat="1" applyFont="1" applyFill="1" applyBorder="1" applyAlignment="1">
      <alignment horizontal="right"/>
    </xf>
    <xf numFmtId="164" fontId="44" fillId="24" borderId="43" xfId="0" applyNumberFormat="1" applyFont="1" applyFill="1" applyBorder="1" applyAlignment="1">
      <alignment horizontal="right"/>
    </xf>
    <xf numFmtId="164" fontId="44" fillId="24" borderId="57" xfId="0" applyNumberFormat="1" applyFont="1" applyFill="1" applyBorder="1" applyAlignment="1">
      <alignment horizontal="center"/>
    </xf>
    <xf numFmtId="164" fontId="44" fillId="24" borderId="13" xfId="0" applyNumberFormat="1" applyFont="1" applyFill="1" applyBorder="1" applyAlignment="1">
      <alignment/>
    </xf>
    <xf numFmtId="3" fontId="44" fillId="24" borderId="13" xfId="0" applyNumberFormat="1" applyFont="1" applyFill="1" applyBorder="1" applyAlignment="1">
      <alignment/>
    </xf>
    <xf numFmtId="3" fontId="44" fillId="24" borderId="26" xfId="0" applyNumberFormat="1" applyFont="1" applyFill="1" applyBorder="1" applyAlignment="1">
      <alignment/>
    </xf>
    <xf numFmtId="164" fontId="45" fillId="24" borderId="0" xfId="0" applyNumberFormat="1" applyFont="1" applyFill="1" applyBorder="1" applyAlignment="1">
      <alignment wrapText="1"/>
    </xf>
    <xf numFmtId="3" fontId="45" fillId="24" borderId="13" xfId="0" applyNumberFormat="1" applyFont="1" applyFill="1" applyBorder="1" applyAlignment="1">
      <alignment/>
    </xf>
    <xf numFmtId="3" fontId="45" fillId="24" borderId="26" xfId="0" applyNumberFormat="1" applyFont="1" applyFill="1" applyBorder="1" applyAlignment="1">
      <alignment/>
    </xf>
    <xf numFmtId="164" fontId="44" fillId="24" borderId="60" xfId="0" applyNumberFormat="1" applyFont="1" applyFill="1" applyBorder="1" applyAlignment="1">
      <alignment vertical="center" wrapText="1"/>
    </xf>
    <xf numFmtId="164" fontId="44" fillId="24" borderId="28" xfId="0" applyNumberFormat="1" applyFont="1" applyFill="1" applyBorder="1" applyAlignment="1">
      <alignment horizontal="right" vertical="center"/>
    </xf>
    <xf numFmtId="164" fontId="44" fillId="24" borderId="16" xfId="0" applyNumberFormat="1" applyFont="1" applyFill="1" applyBorder="1" applyAlignment="1">
      <alignment horizontal="right" vertical="center"/>
    </xf>
    <xf numFmtId="164" fontId="44" fillId="24" borderId="23" xfId="0" applyNumberFormat="1" applyFont="1" applyFill="1" applyBorder="1" applyAlignment="1">
      <alignment horizontal="right" vertical="center"/>
    </xf>
    <xf numFmtId="164" fontId="44" fillId="24" borderId="35" xfId="0" applyNumberFormat="1" applyFont="1" applyFill="1" applyBorder="1" applyAlignment="1">
      <alignment horizontal="right" vertical="center"/>
    </xf>
    <xf numFmtId="164" fontId="44" fillId="24" borderId="66" xfId="0" applyNumberFormat="1" applyFont="1" applyFill="1" applyBorder="1" applyAlignment="1">
      <alignment horizontal="right" vertical="center"/>
    </xf>
    <xf numFmtId="164" fontId="44" fillId="24" borderId="61" xfId="0" applyNumberFormat="1" applyFont="1" applyFill="1" applyBorder="1" applyAlignment="1">
      <alignment horizontal="right" vertical="center"/>
    </xf>
    <xf numFmtId="164" fontId="44" fillId="24" borderId="62" xfId="0" applyNumberFormat="1" applyFont="1" applyFill="1" applyBorder="1" applyAlignment="1">
      <alignment horizontal="right" vertical="center"/>
    </xf>
    <xf numFmtId="164" fontId="45" fillId="24" borderId="32" xfId="0" applyNumberFormat="1" applyFont="1" applyFill="1" applyBorder="1" applyAlignment="1">
      <alignment horizontal="center"/>
    </xf>
    <xf numFmtId="164" fontId="45" fillId="24" borderId="35" xfId="0" applyNumberFormat="1" applyFont="1" applyFill="1" applyBorder="1" applyAlignment="1">
      <alignment horizontal="center"/>
    </xf>
    <xf numFmtId="4" fontId="45" fillId="24" borderId="11" xfId="0" applyNumberFormat="1" applyFont="1" applyFill="1" applyBorder="1" applyAlignment="1">
      <alignment horizontal="center"/>
    </xf>
    <xf numFmtId="164" fontId="45" fillId="24" borderId="11" xfId="0" applyNumberFormat="1" applyFont="1" applyFill="1" applyBorder="1" applyAlignment="1">
      <alignment/>
    </xf>
    <xf numFmtId="4" fontId="45" fillId="24" borderId="11" xfId="0" applyNumberFormat="1" applyFont="1" applyFill="1" applyBorder="1" applyAlignment="1">
      <alignment/>
    </xf>
    <xf numFmtId="164" fontId="45" fillId="24" borderId="80" xfId="0" applyNumberFormat="1" applyFont="1" applyFill="1" applyBorder="1" applyAlignment="1">
      <alignment horizontal="right"/>
    </xf>
    <xf numFmtId="164" fontId="44" fillId="24" borderId="0" xfId="0" applyNumberFormat="1" applyFont="1" applyFill="1" applyBorder="1" applyAlignment="1">
      <alignment wrapText="1"/>
    </xf>
    <xf numFmtId="164" fontId="44" fillId="24" borderId="18" xfId="0" applyNumberFormat="1" applyFont="1" applyFill="1" applyBorder="1" applyAlignment="1">
      <alignment horizontal="right"/>
    </xf>
    <xf numFmtId="164" fontId="44" fillId="24" borderId="71" xfId="0" applyNumberFormat="1" applyFont="1" applyFill="1" applyBorder="1" applyAlignment="1">
      <alignment horizontal="right"/>
    </xf>
    <xf numFmtId="164" fontId="44" fillId="24" borderId="81" xfId="0" applyNumberFormat="1" applyFont="1" applyFill="1" applyBorder="1" applyAlignment="1">
      <alignment horizontal="right"/>
    </xf>
    <xf numFmtId="164" fontId="44" fillId="24" borderId="79" xfId="0" applyNumberFormat="1" applyFont="1" applyFill="1" applyBorder="1" applyAlignment="1">
      <alignment horizontal="right"/>
    </xf>
    <xf numFmtId="164" fontId="44" fillId="24" borderId="12" xfId="0" applyNumberFormat="1" applyFont="1" applyFill="1" applyBorder="1" applyAlignment="1">
      <alignment/>
    </xf>
    <xf numFmtId="164" fontId="44" fillId="24" borderId="36" xfId="0" applyNumberFormat="1" applyFont="1" applyFill="1" applyBorder="1" applyAlignment="1">
      <alignment/>
    </xf>
    <xf numFmtId="164" fontId="45" fillId="24" borderId="13" xfId="0" applyNumberFormat="1" applyFont="1" applyFill="1" applyBorder="1" applyAlignment="1">
      <alignment vertical="center"/>
    </xf>
    <xf numFmtId="164" fontId="45" fillId="24" borderId="26" xfId="0" applyNumberFormat="1" applyFont="1" applyFill="1" applyBorder="1" applyAlignment="1">
      <alignment vertical="center"/>
    </xf>
    <xf numFmtId="164" fontId="44" fillId="24" borderId="10" xfId="0" applyNumberFormat="1" applyFont="1" applyFill="1" applyBorder="1" applyAlignment="1">
      <alignment horizontal="center" vertical="center" wrapText="1"/>
    </xf>
    <xf numFmtId="164" fontId="44" fillId="24" borderId="11" xfId="0" applyNumberFormat="1" applyFont="1" applyFill="1" applyBorder="1" applyAlignment="1">
      <alignment horizontal="center" vertical="center" wrapText="1"/>
    </xf>
    <xf numFmtId="164" fontId="44" fillId="24" borderId="26" xfId="0" applyNumberFormat="1" applyFont="1" applyFill="1" applyBorder="1" applyAlignment="1">
      <alignment horizontal="center" vertical="center" wrapText="1"/>
    </xf>
    <xf numFmtId="164" fontId="44" fillId="24" borderId="63" xfId="0" applyNumberFormat="1" applyFont="1" applyFill="1" applyBorder="1" applyAlignment="1">
      <alignment horizontal="center" vertical="center" wrapText="1"/>
    </xf>
    <xf numFmtId="164" fontId="44" fillId="24" borderId="81" xfId="0" applyNumberFormat="1" applyFont="1" applyFill="1" applyBorder="1" applyAlignment="1">
      <alignment horizontal="center" vertical="center" wrapText="1"/>
    </xf>
    <xf numFmtId="164" fontId="44" fillId="24" borderId="79" xfId="0" applyNumberFormat="1" applyFont="1" applyFill="1" applyBorder="1" applyAlignment="1">
      <alignment horizontal="center" vertical="center" wrapText="1"/>
    </xf>
    <xf numFmtId="164" fontId="44" fillId="24" borderId="45" xfId="0" applyNumberFormat="1" applyFont="1" applyFill="1" applyBorder="1" applyAlignment="1">
      <alignment horizontal="center" vertical="center" wrapText="1"/>
    </xf>
    <xf numFmtId="164" fontId="44" fillId="24" borderId="43" xfId="0" applyNumberFormat="1" applyFont="1" applyFill="1" applyBorder="1" applyAlignment="1">
      <alignment horizontal="right" vertical="center" wrapText="1"/>
    </xf>
    <xf numFmtId="164" fontId="44" fillId="24" borderId="57" xfId="0" applyNumberFormat="1" applyFont="1" applyFill="1" applyBorder="1" applyAlignment="1">
      <alignment horizontal="center" vertical="center" wrapText="1"/>
    </xf>
    <xf numFmtId="164" fontId="44" fillId="24" borderId="70" xfId="0" applyNumberFormat="1" applyFont="1" applyFill="1" applyBorder="1" applyAlignment="1">
      <alignment horizontal="center" vertical="center" wrapText="1"/>
    </xf>
    <xf numFmtId="164" fontId="44" fillId="24" borderId="36" xfId="0" applyNumberFormat="1" applyFont="1" applyFill="1" applyBorder="1" applyAlignment="1">
      <alignment horizontal="center" vertical="center" wrapText="1"/>
    </xf>
    <xf numFmtId="164" fontId="44" fillId="24" borderId="42" xfId="0" applyNumberFormat="1" applyFont="1" applyFill="1" applyBorder="1" applyAlignment="1">
      <alignment horizontal="center" vertical="center" wrapText="1"/>
    </xf>
    <xf numFmtId="164" fontId="45" fillId="24" borderId="26" xfId="0" applyNumberFormat="1" applyFont="1" applyFill="1" applyBorder="1" applyAlignment="1">
      <alignment horizontal="right" vertical="center" wrapText="1"/>
    </xf>
    <xf numFmtId="164" fontId="44" fillId="24" borderId="62" xfId="0" applyNumberFormat="1" applyFont="1" applyFill="1" applyBorder="1" applyAlignment="1">
      <alignment horizontal="center" vertical="center" wrapText="1"/>
    </xf>
    <xf numFmtId="164" fontId="44" fillId="24" borderId="66" xfId="0" applyNumberFormat="1" applyFont="1" applyFill="1" applyBorder="1" applyAlignment="1">
      <alignment horizontal="center" vertical="center" wrapText="1"/>
    </xf>
    <xf numFmtId="164" fontId="44" fillId="24" borderId="23" xfId="0" applyNumberFormat="1" applyFont="1" applyFill="1" applyBorder="1" applyAlignment="1">
      <alignment horizontal="center" vertical="center" wrapText="1"/>
    </xf>
    <xf numFmtId="164" fontId="44" fillId="24" borderId="26" xfId="0" applyNumberFormat="1" applyFont="1" applyFill="1" applyBorder="1" applyAlignment="1">
      <alignment/>
    </xf>
    <xf numFmtId="164" fontId="44" fillId="24" borderId="45" xfId="0" applyNumberFormat="1" applyFont="1" applyFill="1" applyBorder="1" applyAlignment="1">
      <alignment/>
    </xf>
    <xf numFmtId="164" fontId="44" fillId="24" borderId="10" xfId="0" applyNumberFormat="1" applyFont="1" applyFill="1" applyBorder="1" applyAlignment="1">
      <alignment/>
    </xf>
    <xf numFmtId="164" fontId="44" fillId="24" borderId="62" xfId="0" applyNumberFormat="1" applyFont="1" applyFill="1" applyBorder="1" applyAlignment="1">
      <alignment/>
    </xf>
    <xf numFmtId="164" fontId="44" fillId="24" borderId="66" xfId="0" applyNumberFormat="1" applyFont="1" applyFill="1" applyBorder="1" applyAlignment="1">
      <alignment/>
    </xf>
    <xf numFmtId="164" fontId="44" fillId="24" borderId="23" xfId="0" applyNumberFormat="1" applyFont="1" applyFill="1" applyBorder="1" applyAlignment="1">
      <alignment/>
    </xf>
    <xf numFmtId="164" fontId="45" fillId="24" borderId="45" xfId="0" applyNumberFormat="1" applyFont="1" applyFill="1" applyBorder="1" applyAlignment="1">
      <alignment/>
    </xf>
    <xf numFmtId="164" fontId="45" fillId="24" borderId="10" xfId="0" applyNumberFormat="1" applyFont="1" applyFill="1" applyBorder="1" applyAlignment="1">
      <alignment vertical="center"/>
    </xf>
    <xf numFmtId="164" fontId="44" fillId="24" borderId="16" xfId="0" applyNumberFormat="1" applyFont="1" applyFill="1" applyBorder="1" applyAlignment="1">
      <alignment vertical="center"/>
    </xf>
    <xf numFmtId="164" fontId="45" fillId="24" borderId="16" xfId="0" applyNumberFormat="1" applyFont="1" applyFill="1" applyBorder="1" applyAlignment="1">
      <alignment vertical="center"/>
    </xf>
    <xf numFmtId="164" fontId="45" fillId="24" borderId="23" xfId="0" applyNumberFormat="1" applyFont="1" applyFill="1" applyBorder="1" applyAlignment="1">
      <alignment vertical="center"/>
    </xf>
    <xf numFmtId="164" fontId="45" fillId="24" borderId="57" xfId="0" applyNumberFormat="1" applyFont="1" applyFill="1" applyBorder="1" applyAlignment="1">
      <alignment vertical="center"/>
    </xf>
    <xf numFmtId="164" fontId="45" fillId="24" borderId="70" xfId="0" applyNumberFormat="1" applyFont="1" applyFill="1" applyBorder="1" applyAlignment="1">
      <alignment vertical="center"/>
    </xf>
    <xf numFmtId="164" fontId="45" fillId="24" borderId="36" xfId="0" applyNumberFormat="1" applyFont="1" applyFill="1" applyBorder="1" applyAlignment="1">
      <alignment vertical="center"/>
    </xf>
    <xf numFmtId="164" fontId="45" fillId="24" borderId="45" xfId="0" applyNumberFormat="1" applyFont="1" applyFill="1" applyBorder="1" applyAlignment="1">
      <alignment vertical="center"/>
    </xf>
    <xf numFmtId="164" fontId="46" fillId="24" borderId="30" xfId="0" applyNumberFormat="1" applyFont="1" applyFill="1" applyBorder="1" applyAlignment="1">
      <alignment/>
    </xf>
    <xf numFmtId="164" fontId="46" fillId="24" borderId="11" xfId="0" applyNumberFormat="1" applyFont="1" applyFill="1" applyBorder="1" applyAlignment="1">
      <alignment/>
    </xf>
    <xf numFmtId="164" fontId="46" fillId="24" borderId="26" xfId="0" applyNumberFormat="1" applyFont="1" applyFill="1" applyBorder="1" applyAlignment="1">
      <alignment/>
    </xf>
    <xf numFmtId="164" fontId="46" fillId="24" borderId="43" xfId="0" applyNumberFormat="1" applyFont="1" applyFill="1" applyBorder="1" applyAlignment="1">
      <alignment/>
    </xf>
    <xf numFmtId="164" fontId="46" fillId="24" borderId="42" xfId="0" applyNumberFormat="1" applyFont="1" applyFill="1" applyBorder="1" applyAlignment="1">
      <alignment/>
    </xf>
    <xf numFmtId="164" fontId="46" fillId="24" borderId="45" xfId="0" applyNumberFormat="1" applyFont="1" applyFill="1" applyBorder="1" applyAlignment="1">
      <alignment/>
    </xf>
    <xf numFmtId="164" fontId="44" fillId="24" borderId="61" xfId="0" applyNumberFormat="1" applyFont="1" applyFill="1" applyBorder="1" applyAlignment="1">
      <alignment horizontal="right"/>
    </xf>
    <xf numFmtId="164" fontId="45" fillId="24" borderId="79" xfId="0" applyNumberFormat="1" applyFont="1" applyFill="1" applyBorder="1" applyAlignment="1">
      <alignment/>
    </xf>
    <xf numFmtId="164" fontId="44" fillId="24" borderId="23" xfId="0" applyNumberFormat="1" applyFont="1" applyFill="1" applyBorder="1" applyAlignment="1">
      <alignment horizontal="right"/>
    </xf>
    <xf numFmtId="164" fontId="44" fillId="24" borderId="60" xfId="0" applyNumberFormat="1" applyFont="1" applyFill="1" applyBorder="1" applyAlignment="1">
      <alignment wrapText="1"/>
    </xf>
    <xf numFmtId="164" fontId="44" fillId="24" borderId="43" xfId="0" applyNumberFormat="1" applyFont="1" applyFill="1" applyBorder="1" applyAlignment="1">
      <alignment wrapText="1"/>
    </xf>
    <xf numFmtId="0" fontId="1" fillId="24" borderId="28" xfId="0" applyFont="1" applyFill="1" applyBorder="1" applyAlignment="1">
      <alignment horizontal="center" vertical="center" textRotation="90" wrapText="1"/>
    </xf>
    <xf numFmtId="0" fontId="1" fillId="24" borderId="23" xfId="0" applyFont="1" applyFill="1" applyBorder="1" applyAlignment="1">
      <alignment horizontal="center" vertical="center" textRotation="90" wrapText="1"/>
    </xf>
    <xf numFmtId="0" fontId="4" fillId="0" borderId="49" xfId="0" applyFont="1" applyBorder="1" applyAlignment="1">
      <alignment horizontal="center" vertical="center" wrapText="1"/>
    </xf>
    <xf numFmtId="0" fontId="18" fillId="24" borderId="50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47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10" fillId="24" borderId="30" xfId="0" applyFont="1" applyFill="1" applyBorder="1" applyAlignment="1">
      <alignment horizontal="center" vertical="center" wrapText="1"/>
    </xf>
    <xf numFmtId="0" fontId="10" fillId="24" borderId="33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textRotation="90" wrapText="1"/>
    </xf>
    <xf numFmtId="0" fontId="1" fillId="24" borderId="10" xfId="0" applyFont="1" applyFill="1" applyBorder="1" applyAlignment="1">
      <alignment horizontal="center" vertical="center" textRotation="90" wrapText="1"/>
    </xf>
    <xf numFmtId="0" fontId="1" fillId="24" borderId="27" xfId="0" applyFont="1" applyFill="1" applyBorder="1" applyAlignment="1">
      <alignment horizontal="center" vertical="center" textRotation="90" wrapText="1"/>
    </xf>
    <xf numFmtId="0" fontId="1" fillId="24" borderId="25" xfId="0" applyFont="1" applyFill="1" applyBorder="1" applyAlignment="1">
      <alignment horizontal="center" vertical="center" textRotation="90" wrapText="1"/>
    </xf>
    <xf numFmtId="0" fontId="1" fillId="24" borderId="26" xfId="0" applyFont="1" applyFill="1" applyBorder="1" applyAlignment="1">
      <alignment horizontal="center" vertical="center" textRotation="90" wrapText="1"/>
    </xf>
    <xf numFmtId="0" fontId="1" fillId="24" borderId="34" xfId="0" applyFont="1" applyFill="1" applyBorder="1" applyAlignment="1">
      <alignment horizontal="center" vertical="center" textRotation="90" wrapText="1"/>
    </xf>
    <xf numFmtId="49" fontId="18" fillId="24" borderId="76" xfId="55" applyNumberFormat="1" applyFont="1" applyFill="1" applyBorder="1" applyAlignment="1">
      <alignment horizontal="center" vertical="center" wrapText="1"/>
      <protection/>
    </xf>
    <xf numFmtId="0" fontId="4" fillId="0" borderId="6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21" fillId="0" borderId="25" xfId="0" applyFont="1" applyBorder="1" applyAlignment="1">
      <alignment wrapText="1"/>
    </xf>
    <xf numFmtId="164" fontId="8" fillId="24" borderId="0" xfId="0" applyNumberFormat="1" applyFont="1" applyFill="1" applyAlignment="1">
      <alignment/>
    </xf>
    <xf numFmtId="49" fontId="18" fillId="24" borderId="24" xfId="55" applyNumberFormat="1" applyFont="1" applyFill="1" applyBorder="1" applyAlignment="1">
      <alignment horizontal="center" vertical="center" wrapText="1"/>
      <protection/>
    </xf>
    <xf numFmtId="0" fontId="18" fillId="24" borderId="27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 wrapText="1"/>
    </xf>
    <xf numFmtId="49" fontId="18" fillId="24" borderId="37" xfId="55" applyNumberFormat="1" applyFont="1" applyFill="1" applyBorder="1" applyAlignment="1">
      <alignment horizontal="center" vertical="center" wrapText="1"/>
      <protection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8" fillId="0" borderId="76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76" xfId="0" applyFont="1" applyBorder="1" applyAlignment="1">
      <alignment horizontal="center" vertical="center" textRotation="90" wrapText="1"/>
    </xf>
    <xf numFmtId="0" fontId="0" fillId="0" borderId="49" xfId="0" applyBorder="1" applyAlignment="1">
      <alignment horizontal="center" vertical="center"/>
    </xf>
    <xf numFmtId="0" fontId="18" fillId="24" borderId="29" xfId="0" applyFont="1" applyFill="1" applyBorder="1" applyAlignment="1">
      <alignment horizontal="center" vertical="center" wrapText="1"/>
    </xf>
    <xf numFmtId="0" fontId="18" fillId="24" borderId="30" xfId="0" applyFont="1" applyFill="1" applyBorder="1" applyAlignment="1">
      <alignment horizontal="center" vertical="center" wrapText="1"/>
    </xf>
    <xf numFmtId="0" fontId="18" fillId="24" borderId="33" xfId="0" applyFont="1" applyFill="1" applyBorder="1" applyAlignment="1">
      <alignment horizontal="center" vertical="center" wrapText="1"/>
    </xf>
    <xf numFmtId="0" fontId="10" fillId="24" borderId="29" xfId="0" applyFont="1" applyFill="1" applyBorder="1" applyAlignment="1">
      <alignment horizontal="center" vertical="center" wrapText="1"/>
    </xf>
    <xf numFmtId="0" fontId="10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49" fontId="18" fillId="24" borderId="12" xfId="55" applyNumberFormat="1" applyFont="1" applyFill="1" applyBorder="1" applyAlignment="1">
      <alignment horizontal="center" vertical="center" wrapText="1"/>
      <protection/>
    </xf>
    <xf numFmtId="49" fontId="18" fillId="24" borderId="14" xfId="55" applyNumberFormat="1" applyFont="1" applyFill="1" applyBorder="1" applyAlignment="1">
      <alignment horizontal="center" vertical="center" wrapText="1"/>
      <protection/>
    </xf>
    <xf numFmtId="0" fontId="19" fillId="24" borderId="15" xfId="0" applyFont="1" applyFill="1" applyBorder="1" applyAlignment="1">
      <alignment horizontal="center" vertical="center" wrapText="1"/>
    </xf>
    <xf numFmtId="0" fontId="19" fillId="24" borderId="21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36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43" fillId="0" borderId="51" xfId="0" applyFont="1" applyBorder="1" applyAlignment="1">
      <alignment/>
    </xf>
    <xf numFmtId="0" fontId="43" fillId="0" borderId="82" xfId="0" applyFont="1" applyBorder="1" applyAlignment="1">
      <alignment/>
    </xf>
    <xf numFmtId="0" fontId="43" fillId="0" borderId="47" xfId="0" applyFont="1" applyBorder="1" applyAlignment="1">
      <alignment/>
    </xf>
    <xf numFmtId="0" fontId="43" fillId="0" borderId="52" xfId="0" applyFont="1" applyBorder="1" applyAlignment="1">
      <alignment/>
    </xf>
    <xf numFmtId="0" fontId="43" fillId="0" borderId="56" xfId="0" applyFont="1" applyBorder="1" applyAlignment="1">
      <alignment/>
    </xf>
    <xf numFmtId="0" fontId="6" fillId="0" borderId="76" xfId="0" applyFont="1" applyBorder="1" applyAlignment="1">
      <alignment horizontal="center" vertical="center" wrapText="1"/>
    </xf>
    <xf numFmtId="0" fontId="43" fillId="0" borderId="49" xfId="0" applyFont="1" applyBorder="1" applyAlignment="1">
      <alignment wrapText="1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0" xfId="0" applyBorder="1" applyAlignment="1">
      <alignment horizontal="center" vertical="center"/>
    </xf>
    <xf numFmtId="0" fontId="15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/>
    </xf>
    <xf numFmtId="0" fontId="7" fillId="0" borderId="82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52" xfId="0" applyFont="1" applyBorder="1" applyAlignment="1">
      <alignment/>
    </xf>
    <xf numFmtId="0" fontId="7" fillId="0" borderId="56" xfId="0" applyFont="1" applyBorder="1" applyAlignment="1">
      <alignment/>
    </xf>
    <xf numFmtId="0" fontId="2" fillId="24" borderId="72" xfId="54" applyNumberFormat="1" applyFont="1" applyFill="1" applyBorder="1" applyAlignment="1" applyProtection="1">
      <alignment horizontal="center" vertical="center" wrapText="1"/>
      <protection hidden="1"/>
    </xf>
    <xf numFmtId="0" fontId="0" fillId="0" borderId="53" xfId="0" applyBorder="1" applyAlignment="1">
      <alignment horizontal="center" vertical="center"/>
    </xf>
    <xf numFmtId="0" fontId="2" fillId="24" borderId="68" xfId="54" applyNumberFormat="1" applyFont="1" applyFill="1" applyBorder="1" applyAlignment="1" applyProtection="1">
      <alignment horizontal="center" vertical="center"/>
      <protection hidden="1"/>
    </xf>
    <xf numFmtId="0" fontId="2" fillId="24" borderId="83" xfId="54" applyNumberFormat="1" applyFont="1" applyFill="1" applyBorder="1" applyAlignment="1" applyProtection="1">
      <alignment horizontal="center" vertical="center"/>
      <protection hidden="1"/>
    </xf>
    <xf numFmtId="0" fontId="2" fillId="24" borderId="69" xfId="54" applyNumberFormat="1" applyFont="1" applyFill="1" applyBorder="1" applyAlignment="1" applyProtection="1">
      <alignment horizontal="center" vertical="center"/>
      <protection hidden="1"/>
    </xf>
    <xf numFmtId="0" fontId="18" fillId="24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24" borderId="0" xfId="54" applyFont="1" applyFill="1" applyAlignment="1">
      <alignment horizontal="left" wrapText="1"/>
      <protection/>
    </xf>
    <xf numFmtId="0" fontId="8" fillId="24" borderId="0" xfId="0" applyFont="1" applyFill="1" applyAlignment="1">
      <alignment/>
    </xf>
    <xf numFmtId="0" fontId="8" fillId="24" borderId="0" xfId="54" applyFont="1" applyFill="1" applyAlignment="1">
      <alignment horizontal="left"/>
      <protection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1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M61"/>
  <sheetViews>
    <sheetView view="pageBreakPreview" zoomScaleSheetLayoutView="100" zoomScalePageLayoutView="0" workbookViewId="0" topLeftCell="B13">
      <selection activeCell="F7" sqref="F7"/>
    </sheetView>
  </sheetViews>
  <sheetFormatPr defaultColWidth="9.00390625" defaultRowHeight="12.75"/>
  <cols>
    <col min="1" max="1" width="70.125" style="58" customWidth="1"/>
    <col min="2" max="3" width="5.75390625" style="59" customWidth="1"/>
    <col min="4" max="4" width="18.75390625" style="59" customWidth="1"/>
    <col min="5" max="6" width="18.75390625" style="60" customWidth="1"/>
    <col min="7" max="7" width="18.75390625" style="58" customWidth="1"/>
    <col min="8" max="16384" width="9.125" style="58" customWidth="1"/>
  </cols>
  <sheetData>
    <row r="1" spans="4:6" ht="12.75" customHeight="1">
      <c r="D1" s="58"/>
      <c r="E1" s="301" t="s">
        <v>390</v>
      </c>
      <c r="F1" s="301"/>
    </row>
    <row r="2" spans="4:6" ht="15" customHeight="1">
      <c r="D2" s="58"/>
      <c r="E2" s="302" t="s">
        <v>316</v>
      </c>
      <c r="F2" s="302"/>
    </row>
    <row r="3" spans="4:6" ht="16.5" customHeight="1">
      <c r="D3" s="58"/>
      <c r="E3" s="302" t="s">
        <v>559</v>
      </c>
      <c r="F3" s="302"/>
    </row>
    <row r="4" spans="4:6" ht="16.5" customHeight="1">
      <c r="D4" s="73"/>
      <c r="E4" s="73"/>
      <c r="F4" s="73"/>
    </row>
    <row r="5" spans="1:11" s="102" customFormat="1" ht="27.75" customHeight="1">
      <c r="A5" s="631" t="s">
        <v>190</v>
      </c>
      <c r="B5" s="632"/>
      <c r="C5" s="632"/>
      <c r="D5" s="632"/>
      <c r="E5" s="632"/>
      <c r="F5" s="632"/>
      <c r="G5" s="632"/>
      <c r="H5" s="100"/>
      <c r="I5" s="100"/>
      <c r="J5" s="100"/>
      <c r="K5" s="100"/>
    </row>
    <row r="6" spans="1:11" s="102" customFormat="1" ht="12.75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</row>
    <row r="7" spans="1:6" s="102" customFormat="1" ht="24.75" customHeight="1" thickBot="1">
      <c r="A7" s="97"/>
      <c r="B7" s="97"/>
      <c r="C7" s="97"/>
      <c r="D7" s="97"/>
      <c r="E7" s="97"/>
      <c r="F7" s="97"/>
    </row>
    <row r="8" spans="1:6" ht="16.5" hidden="1" thickBot="1">
      <c r="A8" s="65"/>
      <c r="B8" s="66"/>
      <c r="C8" s="66"/>
      <c r="D8" s="67"/>
      <c r="E8" s="68"/>
      <c r="F8" s="69"/>
    </row>
    <row r="9" spans="1:7" ht="14.25" customHeight="1">
      <c r="A9" s="633" t="s">
        <v>209</v>
      </c>
      <c r="B9" s="635" t="s">
        <v>55</v>
      </c>
      <c r="C9" s="635" t="s">
        <v>56</v>
      </c>
      <c r="D9" s="637" t="s">
        <v>168</v>
      </c>
      <c r="E9" s="639" t="s">
        <v>58</v>
      </c>
      <c r="F9" s="640"/>
      <c r="G9" s="641"/>
    </row>
    <row r="10" spans="1:7" s="106" customFormat="1" ht="117" customHeight="1" thickBot="1">
      <c r="A10" s="634"/>
      <c r="B10" s="636"/>
      <c r="C10" s="636"/>
      <c r="D10" s="638"/>
      <c r="E10" s="104" t="s">
        <v>269</v>
      </c>
      <c r="F10" s="103" t="s">
        <v>270</v>
      </c>
      <c r="G10" s="105" t="s">
        <v>271</v>
      </c>
    </row>
    <row r="11" spans="1:7" s="112" customFormat="1" ht="18.75" customHeight="1">
      <c r="A11" s="107" t="s">
        <v>180</v>
      </c>
      <c r="B11" s="108"/>
      <c r="C11" s="108"/>
      <c r="D11" s="109">
        <f>SUM(E11:G11)</f>
        <v>3072034.9</v>
      </c>
      <c r="E11" s="110">
        <f>SUM(E50+E44+E40+E35+E31+E25+E21+E12)</f>
        <v>1753559.1</v>
      </c>
      <c r="F11" s="110">
        <f>SUM(F50+F44+F40+F35+F31+F25+F21+F12)</f>
        <v>1191960.5</v>
      </c>
      <c r="G11" s="111">
        <f>SUM(G50+G44+G40+G35+G31+G25+G21+G12)</f>
        <v>126515.29999999999</v>
      </c>
    </row>
    <row r="12" spans="1:247" s="61" customFormat="1" ht="18.75" customHeight="1">
      <c r="A12" s="76" t="s">
        <v>210</v>
      </c>
      <c r="B12" s="113" t="s">
        <v>169</v>
      </c>
      <c r="C12" s="113" t="s">
        <v>170</v>
      </c>
      <c r="D12" s="109">
        <f>SUM(E12:G12)</f>
        <v>238928.49999999997</v>
      </c>
      <c r="E12" s="109">
        <f>SUM(E13:E20)</f>
        <v>225770.4</v>
      </c>
      <c r="F12" s="109">
        <f>SUM(F13:F20)</f>
        <v>13144.8</v>
      </c>
      <c r="G12" s="114">
        <f>SUM(G13:G20)</f>
        <v>13.3</v>
      </c>
      <c r="IF12" s="62"/>
      <c r="IG12" s="62"/>
      <c r="IH12" s="62"/>
      <c r="II12" s="62"/>
      <c r="IJ12" s="62"/>
      <c r="IK12" s="62"/>
      <c r="IL12" s="62"/>
      <c r="IM12" s="62"/>
    </row>
    <row r="13" spans="1:247" ht="30" customHeight="1">
      <c r="A13" s="115" t="s">
        <v>212</v>
      </c>
      <c r="B13" s="116" t="s">
        <v>169</v>
      </c>
      <c r="C13" s="116" t="s">
        <v>172</v>
      </c>
      <c r="D13" s="117">
        <f>SUM(E13:G13)</f>
        <v>3050.1</v>
      </c>
      <c r="E13" s="118">
        <f>SUM('не печатаем'!T8)</f>
        <v>3050.1</v>
      </c>
      <c r="F13" s="118">
        <f>SUM('не печатаем'!U8)</f>
        <v>0</v>
      </c>
      <c r="G13" s="119">
        <f>SUM('не печатаем'!V8)</f>
        <v>0</v>
      </c>
      <c r="IF13" s="120"/>
      <c r="IG13" s="120"/>
      <c r="IH13" s="120"/>
      <c r="II13" s="120"/>
      <c r="IJ13" s="120"/>
      <c r="IK13" s="120"/>
      <c r="IL13" s="120"/>
      <c r="IM13" s="120"/>
    </row>
    <row r="14" spans="1:7" ht="30" customHeight="1">
      <c r="A14" s="115" t="s">
        <v>213</v>
      </c>
      <c r="B14" s="116" t="s">
        <v>169</v>
      </c>
      <c r="C14" s="116" t="s">
        <v>171</v>
      </c>
      <c r="D14" s="117">
        <f aca="true" t="shared" si="0" ref="D14:D20">SUM(E14:G14)</f>
        <v>13436.6</v>
      </c>
      <c r="E14" s="118">
        <f>SUM('не печатаем'!T10)</f>
        <v>13436.6</v>
      </c>
      <c r="F14" s="118">
        <f>SUM('не печатаем'!U10)</f>
        <v>0</v>
      </c>
      <c r="G14" s="119">
        <f>SUM('не печатаем'!V10)</f>
        <v>0</v>
      </c>
    </row>
    <row r="15" spans="1:7" ht="18.75" customHeight="1">
      <c r="A15" s="115" t="s">
        <v>214</v>
      </c>
      <c r="B15" s="116" t="s">
        <v>169</v>
      </c>
      <c r="C15" s="116" t="s">
        <v>173</v>
      </c>
      <c r="D15" s="117">
        <f t="shared" si="0"/>
        <v>142807.3</v>
      </c>
      <c r="E15" s="118">
        <f>SUM('не печатаем'!T14)</f>
        <v>142807.3</v>
      </c>
      <c r="F15" s="118">
        <f>SUM('не печатаем'!U14)</f>
        <v>0</v>
      </c>
      <c r="G15" s="119">
        <f>SUM('не печатаем'!V14)</f>
        <v>0</v>
      </c>
    </row>
    <row r="16" spans="1:7" ht="30" customHeight="1">
      <c r="A16" s="115" t="s">
        <v>251</v>
      </c>
      <c r="B16" s="116" t="s">
        <v>169</v>
      </c>
      <c r="C16" s="116" t="s">
        <v>175</v>
      </c>
      <c r="D16" s="117">
        <f t="shared" si="0"/>
        <v>33148.2</v>
      </c>
      <c r="E16" s="118">
        <f>SUM('не печатаем'!T19)</f>
        <v>33148.2</v>
      </c>
      <c r="F16" s="118">
        <f>SUM('не печатаем'!H19)</f>
        <v>0</v>
      </c>
      <c r="G16" s="119">
        <f>SUM('не печатаем'!I19)</f>
        <v>0</v>
      </c>
    </row>
    <row r="17" spans="1:7" ht="18" customHeight="1">
      <c r="A17" s="92" t="s">
        <v>480</v>
      </c>
      <c r="B17" s="116" t="s">
        <v>169</v>
      </c>
      <c r="C17" s="116" t="s">
        <v>179</v>
      </c>
      <c r="D17" s="117">
        <f t="shared" si="0"/>
        <v>4356</v>
      </c>
      <c r="E17" s="118">
        <f>SUM('не печатаем'!T23)</f>
        <v>4356</v>
      </c>
      <c r="F17" s="118">
        <f>SUM('не печатаем'!U23)</f>
        <v>0</v>
      </c>
      <c r="G17" s="119">
        <f>SUM('не печатаем'!V23)</f>
        <v>0</v>
      </c>
    </row>
    <row r="18" spans="1:7" ht="18.75" customHeight="1">
      <c r="A18" s="115" t="s">
        <v>215</v>
      </c>
      <c r="B18" s="116" t="s">
        <v>169</v>
      </c>
      <c r="C18" s="116">
        <v>11</v>
      </c>
      <c r="D18" s="117">
        <f t="shared" si="0"/>
        <v>1630</v>
      </c>
      <c r="E18" s="118">
        <f>SUM('не печатаем'!T25)</f>
        <v>1630</v>
      </c>
      <c r="F18" s="118">
        <f>SUM('не печатаем'!H25)</f>
        <v>0</v>
      </c>
      <c r="G18" s="119">
        <f>SUM('не печатаем'!I25)</f>
        <v>0</v>
      </c>
    </row>
    <row r="19" spans="1:7" ht="18.75" customHeight="1">
      <c r="A19" s="115" t="s">
        <v>216</v>
      </c>
      <c r="B19" s="116" t="s">
        <v>169</v>
      </c>
      <c r="C19" s="116">
        <v>12</v>
      </c>
      <c r="D19" s="117">
        <f t="shared" si="0"/>
        <v>714.3000000000001</v>
      </c>
      <c r="E19" s="118">
        <f>SUM('не печатаем'!T27)</f>
        <v>714.3000000000001</v>
      </c>
      <c r="F19" s="118">
        <v>0</v>
      </c>
      <c r="G19" s="119">
        <f>SUM('не печатаем'!I27)</f>
        <v>0</v>
      </c>
    </row>
    <row r="20" spans="1:7" ht="18.75" customHeight="1">
      <c r="A20" s="115" t="s">
        <v>217</v>
      </c>
      <c r="B20" s="116" t="s">
        <v>169</v>
      </c>
      <c r="C20" s="116">
        <v>14</v>
      </c>
      <c r="D20" s="117">
        <f t="shared" si="0"/>
        <v>39786</v>
      </c>
      <c r="E20" s="118">
        <f>SUM('не печатаем'!T29)</f>
        <v>26627.9</v>
      </c>
      <c r="F20" s="118">
        <f>SUM('не печатаем'!U29)</f>
        <v>13144.8</v>
      </c>
      <c r="G20" s="119">
        <f>SUM('не печатаем'!V29)</f>
        <v>13.3</v>
      </c>
    </row>
    <row r="21" spans="1:7" s="61" customFormat="1" ht="30" customHeight="1">
      <c r="A21" s="76" t="s">
        <v>218</v>
      </c>
      <c r="B21" s="113" t="s">
        <v>171</v>
      </c>
      <c r="C21" s="113" t="s">
        <v>170</v>
      </c>
      <c r="D21" s="109">
        <f aca="true" t="shared" si="1" ref="D21:D55">SUM(E21:G21)</f>
        <v>126323.09999999999</v>
      </c>
      <c r="E21" s="109">
        <f>SUM(E22:E24)</f>
        <v>112113.09999999999</v>
      </c>
      <c r="F21" s="109">
        <f>SUM(F22:F24)</f>
        <v>14210</v>
      </c>
      <c r="G21" s="114">
        <f>SUM(G22:G24)</f>
        <v>0</v>
      </c>
    </row>
    <row r="22" spans="1:7" ht="18.75" customHeight="1">
      <c r="A22" s="115" t="s">
        <v>219</v>
      </c>
      <c r="B22" s="116" t="s">
        <v>171</v>
      </c>
      <c r="C22" s="116" t="s">
        <v>172</v>
      </c>
      <c r="D22" s="117">
        <f t="shared" si="1"/>
        <v>119619.4</v>
      </c>
      <c r="E22" s="118">
        <f>SUM('не печатаем'!T42)</f>
        <v>105409.4</v>
      </c>
      <c r="F22" s="118">
        <f>SUM('не печатаем'!U42)</f>
        <v>14210</v>
      </c>
      <c r="G22" s="119">
        <f>SUM('не печатаем'!V42)</f>
        <v>0</v>
      </c>
    </row>
    <row r="23" spans="1:7" ht="30.75" customHeight="1">
      <c r="A23" s="115" t="s">
        <v>511</v>
      </c>
      <c r="B23" s="116" t="s">
        <v>171</v>
      </c>
      <c r="C23" s="116" t="s">
        <v>176</v>
      </c>
      <c r="D23" s="117">
        <f t="shared" si="1"/>
        <v>6703.7</v>
      </c>
      <c r="E23" s="118">
        <f>SUM('не печатаем'!T50)</f>
        <v>6703.7</v>
      </c>
      <c r="F23" s="118">
        <f>SUM('не печатаем'!U50)</f>
        <v>0</v>
      </c>
      <c r="G23" s="119">
        <f>SUM('не печатаем'!V50)</f>
        <v>0</v>
      </c>
    </row>
    <row r="24" spans="1:7" ht="18.75" customHeight="1">
      <c r="A24" s="115" t="s">
        <v>220</v>
      </c>
      <c r="B24" s="116" t="s">
        <v>171</v>
      </c>
      <c r="C24" s="116" t="s">
        <v>177</v>
      </c>
      <c r="D24" s="117">
        <f t="shared" si="1"/>
        <v>0</v>
      </c>
      <c r="E24" s="118">
        <v>0</v>
      </c>
      <c r="F24" s="118">
        <v>0</v>
      </c>
      <c r="G24" s="119">
        <v>0</v>
      </c>
    </row>
    <row r="25" spans="1:7" s="61" customFormat="1" ht="18.75" customHeight="1">
      <c r="A25" s="76" t="s">
        <v>93</v>
      </c>
      <c r="B25" s="113" t="s">
        <v>173</v>
      </c>
      <c r="C25" s="113" t="s">
        <v>170</v>
      </c>
      <c r="D25" s="109">
        <f t="shared" si="1"/>
        <v>54702.299999999996</v>
      </c>
      <c r="E25" s="109">
        <f>SUM(E27:E30)+E26</f>
        <v>52217.9</v>
      </c>
      <c r="F25" s="109">
        <f>SUM(F27:F30)+F26</f>
        <v>2393.2</v>
      </c>
      <c r="G25" s="114">
        <f>SUM(G27:G30)</f>
        <v>91.2</v>
      </c>
    </row>
    <row r="26" spans="1:7" s="61" customFormat="1" ht="18.75" customHeight="1">
      <c r="A26" s="92" t="s">
        <v>429</v>
      </c>
      <c r="B26" s="121" t="s">
        <v>173</v>
      </c>
      <c r="C26" s="121" t="s">
        <v>169</v>
      </c>
      <c r="D26" s="117">
        <f t="shared" si="1"/>
        <v>2285.2</v>
      </c>
      <c r="E26" s="117">
        <f>SUM('не печатаем'!T54)</f>
        <v>382</v>
      </c>
      <c r="F26" s="117">
        <f>SUM('не печатаем'!U54)</f>
        <v>1903.2</v>
      </c>
      <c r="G26" s="114"/>
    </row>
    <row r="27" spans="1:7" ht="18.75" customHeight="1">
      <c r="A27" s="115" t="s">
        <v>557</v>
      </c>
      <c r="B27" s="121" t="s">
        <v>173</v>
      </c>
      <c r="C27" s="121" t="s">
        <v>174</v>
      </c>
      <c r="D27" s="117">
        <f t="shared" si="1"/>
        <v>490</v>
      </c>
      <c r="E27" s="118">
        <f>SUM('не печатаем'!T68)</f>
        <v>0</v>
      </c>
      <c r="F27" s="118">
        <f>SUM('не печатаем'!U68)</f>
        <v>490</v>
      </c>
      <c r="G27" s="119">
        <f>SUM('не печатаем'!V68)</f>
        <v>0</v>
      </c>
    </row>
    <row r="28" spans="1:7" ht="18.75" customHeight="1">
      <c r="A28" s="92" t="s">
        <v>221</v>
      </c>
      <c r="B28" s="121" t="s">
        <v>173</v>
      </c>
      <c r="C28" s="121" t="s">
        <v>178</v>
      </c>
      <c r="D28" s="117">
        <f t="shared" si="1"/>
        <v>2000</v>
      </c>
      <c r="E28" s="118">
        <f>SUM('не печатаем'!T70)</f>
        <v>2000</v>
      </c>
      <c r="F28" s="118">
        <f>SUM('не печатаем'!U70)</f>
        <v>0</v>
      </c>
      <c r="G28" s="119">
        <f>SUM('не печатаем'!V70)</f>
        <v>0</v>
      </c>
    </row>
    <row r="29" spans="1:7" ht="18.75" customHeight="1">
      <c r="A29" s="92" t="s">
        <v>222</v>
      </c>
      <c r="B29" s="121" t="s">
        <v>173</v>
      </c>
      <c r="C29" s="121">
        <v>10</v>
      </c>
      <c r="D29" s="117">
        <f t="shared" si="1"/>
        <v>18507</v>
      </c>
      <c r="E29" s="118">
        <f>SUM('не печатаем'!T72)</f>
        <v>18507</v>
      </c>
      <c r="F29" s="118">
        <f>SUM('не печатаем'!U72)</f>
        <v>0</v>
      </c>
      <c r="G29" s="119">
        <f>SUM('не печатаем'!V72)</f>
        <v>0</v>
      </c>
    </row>
    <row r="30" spans="1:7" ht="18.75" customHeight="1">
      <c r="A30" s="92" t="s">
        <v>223</v>
      </c>
      <c r="B30" s="121" t="s">
        <v>173</v>
      </c>
      <c r="C30" s="121">
        <v>12</v>
      </c>
      <c r="D30" s="117">
        <f t="shared" si="1"/>
        <v>31420.100000000002</v>
      </c>
      <c r="E30" s="118">
        <f>SUM('не печатаем'!T80)</f>
        <v>31328.9</v>
      </c>
      <c r="F30" s="118">
        <f>SUM('не печатаем'!U80)</f>
        <v>0</v>
      </c>
      <c r="G30" s="119">
        <f>SUM('не печатаем'!V80)</f>
        <v>91.2</v>
      </c>
    </row>
    <row r="31" spans="1:7" s="61" customFormat="1" ht="18.75" customHeight="1">
      <c r="A31" s="76" t="s">
        <v>224</v>
      </c>
      <c r="B31" s="113" t="s">
        <v>174</v>
      </c>
      <c r="C31" s="113" t="s">
        <v>170</v>
      </c>
      <c r="D31" s="109">
        <f>SUM(E31:G31)</f>
        <v>361724.6</v>
      </c>
      <c r="E31" s="109">
        <f>SUM(E32:E34)</f>
        <v>115301.1</v>
      </c>
      <c r="F31" s="109">
        <f>SUM(F32:F34)</f>
        <v>244029.09999999998</v>
      </c>
      <c r="G31" s="114">
        <f>SUM(G32:G34)</f>
        <v>2394.4</v>
      </c>
    </row>
    <row r="32" spans="1:7" ht="18.75" customHeight="1">
      <c r="A32" s="92" t="s">
        <v>225</v>
      </c>
      <c r="B32" s="121" t="s">
        <v>174</v>
      </c>
      <c r="C32" s="121" t="s">
        <v>169</v>
      </c>
      <c r="D32" s="117">
        <f>SUM(E32:G32)</f>
        <v>225075.8</v>
      </c>
      <c r="E32" s="118">
        <f>SUM('не печатаем'!T86)</f>
        <v>39125.6</v>
      </c>
      <c r="F32" s="118">
        <f>SUM('не печатаем'!U86)</f>
        <v>183555.8</v>
      </c>
      <c r="G32" s="119">
        <f>SUM('не печатаем'!V86)</f>
        <v>2394.4</v>
      </c>
    </row>
    <row r="33" spans="1:7" ht="18.75" customHeight="1">
      <c r="A33" s="92" t="s">
        <v>226</v>
      </c>
      <c r="B33" s="121" t="s">
        <v>174</v>
      </c>
      <c r="C33" s="121" t="s">
        <v>172</v>
      </c>
      <c r="D33" s="117">
        <f>SUM(E33:G33)</f>
        <v>83514.5</v>
      </c>
      <c r="E33" s="118">
        <f>SUM('не печатаем'!T101)</f>
        <v>23041.199999999997</v>
      </c>
      <c r="F33" s="118">
        <f>SUM('не печатаем'!U101)</f>
        <v>60473.3</v>
      </c>
      <c r="G33" s="119">
        <f>SUM('не печатаем'!V101)</f>
        <v>0</v>
      </c>
    </row>
    <row r="34" spans="1:7" ht="18.75" customHeight="1">
      <c r="A34" s="92" t="s">
        <v>247</v>
      </c>
      <c r="B34" s="121" t="s">
        <v>174</v>
      </c>
      <c r="C34" s="121" t="s">
        <v>171</v>
      </c>
      <c r="D34" s="117">
        <f>SUM(E34:G34)</f>
        <v>53134.3</v>
      </c>
      <c r="E34" s="118">
        <f>SUM('не печатаем'!T108)</f>
        <v>53134.3</v>
      </c>
      <c r="F34" s="118">
        <f>SUM('не печатаем'!U108)</f>
        <v>0</v>
      </c>
      <c r="G34" s="119">
        <f>SUM('не печатаем'!V108)</f>
        <v>0</v>
      </c>
    </row>
    <row r="35" spans="1:7" s="102" customFormat="1" ht="18.75" customHeight="1">
      <c r="A35" s="76" t="s">
        <v>103</v>
      </c>
      <c r="B35" s="113" t="s">
        <v>179</v>
      </c>
      <c r="C35" s="113" t="s">
        <v>170</v>
      </c>
      <c r="D35" s="109">
        <f t="shared" si="1"/>
        <v>1379665.2000000002</v>
      </c>
      <c r="E35" s="109">
        <f>SUM(E36:E39)</f>
        <v>570972.5000000001</v>
      </c>
      <c r="F35" s="109">
        <f>SUM(F36:F39)</f>
        <v>740776.8</v>
      </c>
      <c r="G35" s="114">
        <f>SUM(G36:G39)</f>
        <v>67915.9</v>
      </c>
    </row>
    <row r="36" spans="1:7" ht="18.75" customHeight="1">
      <c r="A36" s="92" t="s">
        <v>227</v>
      </c>
      <c r="B36" s="121" t="s">
        <v>179</v>
      </c>
      <c r="C36" s="121" t="s">
        <v>169</v>
      </c>
      <c r="D36" s="117">
        <f t="shared" si="1"/>
        <v>373275.20000000007</v>
      </c>
      <c r="E36" s="118">
        <f>SUM('не печатаем'!T117)</f>
        <v>274882.60000000003</v>
      </c>
      <c r="F36" s="118">
        <f>SUM('не печатаем'!U117)</f>
        <v>52785.4</v>
      </c>
      <c r="G36" s="119">
        <f>SUM('не печатаем'!V117)</f>
        <v>45607.2</v>
      </c>
    </row>
    <row r="37" spans="1:7" ht="18.75" customHeight="1">
      <c r="A37" s="92" t="s">
        <v>253</v>
      </c>
      <c r="B37" s="121" t="s">
        <v>179</v>
      </c>
      <c r="C37" s="121" t="s">
        <v>172</v>
      </c>
      <c r="D37" s="117">
        <f t="shared" si="1"/>
        <v>907338.0000000001</v>
      </c>
      <c r="E37" s="118">
        <f>SUM('не печатаем'!T133)</f>
        <v>216847.10000000003</v>
      </c>
      <c r="F37" s="118">
        <f>SUM('не печатаем'!U133)</f>
        <v>675050</v>
      </c>
      <c r="G37" s="119">
        <f>SUM('не печатаем'!V133)</f>
        <v>15440.899999999998</v>
      </c>
    </row>
    <row r="38" spans="1:7" ht="18.75" customHeight="1">
      <c r="A38" s="92" t="s">
        <v>228</v>
      </c>
      <c r="B38" s="121" t="s">
        <v>179</v>
      </c>
      <c r="C38" s="121" t="s">
        <v>179</v>
      </c>
      <c r="D38" s="117">
        <f t="shared" si="1"/>
        <v>54982.999999999985</v>
      </c>
      <c r="E38" s="118">
        <f>SUM('не печатаем'!T163)</f>
        <v>35274.799999999996</v>
      </c>
      <c r="F38" s="118">
        <f>SUM('не печатаем'!U163)</f>
        <v>12840.399999999996</v>
      </c>
      <c r="G38" s="119">
        <f>SUM('не печатаем'!V163)</f>
        <v>6867.799999999999</v>
      </c>
    </row>
    <row r="39" spans="1:7" ht="18.75" customHeight="1">
      <c r="A39" s="92" t="s">
        <v>229</v>
      </c>
      <c r="B39" s="121" t="s">
        <v>179</v>
      </c>
      <c r="C39" s="121" t="s">
        <v>176</v>
      </c>
      <c r="D39" s="117">
        <f t="shared" si="1"/>
        <v>44069</v>
      </c>
      <c r="E39" s="118">
        <f>SUM('не печатаем'!T152)</f>
        <v>43968</v>
      </c>
      <c r="F39" s="118">
        <f>SUM('не печатаем'!U152)</f>
        <v>101</v>
      </c>
      <c r="G39" s="119">
        <f>SUM('не печатаем'!V152)</f>
        <v>0</v>
      </c>
    </row>
    <row r="40" spans="1:7" s="123" customFormat="1" ht="33.75" customHeight="1">
      <c r="A40" s="76" t="s">
        <v>183</v>
      </c>
      <c r="B40" s="113" t="s">
        <v>178</v>
      </c>
      <c r="C40" s="113" t="s">
        <v>170</v>
      </c>
      <c r="D40" s="109">
        <f t="shared" si="1"/>
        <v>74172.20000000001</v>
      </c>
      <c r="E40" s="109">
        <f>SUM(E41:E43)</f>
        <v>56053.600000000006</v>
      </c>
      <c r="F40" s="109">
        <f>SUM(F41:F43)</f>
        <v>12537.3</v>
      </c>
      <c r="G40" s="114">
        <f>SUM(G41:G43)</f>
        <v>5581.299999999999</v>
      </c>
    </row>
    <row r="41" spans="1:7" ht="18.75" customHeight="1">
      <c r="A41" s="92" t="s">
        <v>230</v>
      </c>
      <c r="B41" s="121" t="s">
        <v>178</v>
      </c>
      <c r="C41" s="121" t="s">
        <v>169</v>
      </c>
      <c r="D41" s="117">
        <f t="shared" si="1"/>
        <v>68178.70000000001</v>
      </c>
      <c r="E41" s="118">
        <f>SUM('не печатаем'!T192)</f>
        <v>51337.3</v>
      </c>
      <c r="F41" s="118">
        <f>SUM('не печатаем'!U192)</f>
        <v>12537.3</v>
      </c>
      <c r="G41" s="119">
        <f>SUM('не печатаем'!V192)</f>
        <v>4304.099999999999</v>
      </c>
    </row>
    <row r="42" spans="1:7" ht="18.75" customHeight="1">
      <c r="A42" s="92" t="s">
        <v>232</v>
      </c>
      <c r="B42" s="121" t="s">
        <v>178</v>
      </c>
      <c r="C42" s="121" t="s">
        <v>171</v>
      </c>
      <c r="D42" s="117">
        <f t="shared" si="1"/>
        <v>138.5</v>
      </c>
      <c r="E42" s="118">
        <f>SUM('не печатаем'!T208)</f>
        <v>138.5</v>
      </c>
      <c r="F42" s="117">
        <f>SUM('не печатаем'!H208)</f>
        <v>0</v>
      </c>
      <c r="G42" s="122">
        <f>SUM('не печатаем'!I208)</f>
        <v>0</v>
      </c>
    </row>
    <row r="43" spans="1:7" ht="18.75" customHeight="1">
      <c r="A43" s="92" t="s">
        <v>233</v>
      </c>
      <c r="B43" s="121" t="s">
        <v>178</v>
      </c>
      <c r="C43" s="121" t="s">
        <v>173</v>
      </c>
      <c r="D43" s="117">
        <f t="shared" si="1"/>
        <v>5855</v>
      </c>
      <c r="E43" s="118">
        <f>SUM('не печатаем'!T210)</f>
        <v>4577.8</v>
      </c>
      <c r="F43" s="118">
        <f>SUM('не печатаем'!U210)</f>
        <v>0</v>
      </c>
      <c r="G43" s="119">
        <f>SUM('не печатаем'!V210)</f>
        <v>1277.2</v>
      </c>
    </row>
    <row r="44" spans="1:7" s="102" customFormat="1" ht="18.75" customHeight="1">
      <c r="A44" s="76" t="s">
        <v>67</v>
      </c>
      <c r="B44" s="113" t="s">
        <v>176</v>
      </c>
      <c r="C44" s="113" t="s">
        <v>170</v>
      </c>
      <c r="D44" s="109">
        <f t="shared" si="1"/>
        <v>698151.2999999999</v>
      </c>
      <c r="E44" s="109">
        <f>SUM(E45:E49)</f>
        <v>614294.7</v>
      </c>
      <c r="F44" s="109">
        <f>SUM(F45:F49)</f>
        <v>39106</v>
      </c>
      <c r="G44" s="114">
        <f>SUM(G45:G49)</f>
        <v>44750.600000000006</v>
      </c>
    </row>
    <row r="45" spans="1:7" ht="18.75" customHeight="1">
      <c r="A45" s="92" t="s">
        <v>249</v>
      </c>
      <c r="B45" s="121" t="s">
        <v>176</v>
      </c>
      <c r="C45" s="121" t="s">
        <v>169</v>
      </c>
      <c r="D45" s="117">
        <f t="shared" si="1"/>
        <v>559868.6</v>
      </c>
      <c r="E45" s="118">
        <f>SUM('не печатаем'!T213)</f>
        <v>514483.89999999997</v>
      </c>
      <c r="F45" s="118">
        <f>SUM('не печатаем'!U213)</f>
        <v>11590.9</v>
      </c>
      <c r="G45" s="119">
        <f>SUM('не печатаем'!V213)</f>
        <v>33793.8</v>
      </c>
    </row>
    <row r="46" spans="1:7" ht="18.75" customHeight="1">
      <c r="A46" s="92" t="s">
        <v>248</v>
      </c>
      <c r="B46" s="121" t="s">
        <v>176</v>
      </c>
      <c r="C46" s="121" t="s">
        <v>172</v>
      </c>
      <c r="D46" s="117">
        <f t="shared" si="1"/>
        <v>75772.8</v>
      </c>
      <c r="E46" s="118">
        <f>SUM('не печатаем'!T217)</f>
        <v>54142.3</v>
      </c>
      <c r="F46" s="118">
        <f>SUM('не печатаем'!U217)</f>
        <v>12433.7</v>
      </c>
      <c r="G46" s="119">
        <f>SUM('не печатаем'!V217)</f>
        <v>9196.8</v>
      </c>
    </row>
    <row r="47" spans="1:7" ht="18.75" customHeight="1">
      <c r="A47" s="92" t="s">
        <v>482</v>
      </c>
      <c r="B47" s="121" t="s">
        <v>176</v>
      </c>
      <c r="C47" s="121" t="s">
        <v>173</v>
      </c>
      <c r="D47" s="117">
        <f t="shared" si="1"/>
        <v>5781</v>
      </c>
      <c r="E47" s="118">
        <f>SUM('не печатаем'!T220)</f>
        <v>0</v>
      </c>
      <c r="F47" s="118">
        <f>SUM('не печатаем'!U220)</f>
        <v>5781</v>
      </c>
      <c r="G47" s="119">
        <f>SUM('не печатаем'!V220)</f>
        <v>0</v>
      </c>
    </row>
    <row r="48" spans="1:7" ht="18.75" customHeight="1">
      <c r="A48" s="92" t="s">
        <v>254</v>
      </c>
      <c r="B48" s="121" t="s">
        <v>176</v>
      </c>
      <c r="C48" s="121" t="s">
        <v>178</v>
      </c>
      <c r="D48" s="117">
        <f t="shared" si="1"/>
        <v>48172.90000000001</v>
      </c>
      <c r="E48" s="118">
        <f>SUM('не печатаем'!T231)</f>
        <v>44812.90000000001</v>
      </c>
      <c r="F48" s="118">
        <f>SUM('не печатаем'!U231)</f>
        <v>1600</v>
      </c>
      <c r="G48" s="119">
        <f>SUM('не печатаем'!V231)</f>
        <v>1760</v>
      </c>
    </row>
    <row r="49" spans="1:7" ht="31.5" customHeight="1">
      <c r="A49" s="75" t="s">
        <v>481</v>
      </c>
      <c r="B49" s="121" t="s">
        <v>176</v>
      </c>
      <c r="C49" s="121" t="s">
        <v>177</v>
      </c>
      <c r="D49" s="117">
        <f t="shared" si="1"/>
        <v>8556</v>
      </c>
      <c r="E49" s="118">
        <f>SUM('не печатаем'!T224)</f>
        <v>855.6</v>
      </c>
      <c r="F49" s="118">
        <f>SUM('не печатаем'!U224)</f>
        <v>7700.4</v>
      </c>
      <c r="G49" s="119">
        <f>SUM('не печатаем'!V224)</f>
        <v>0</v>
      </c>
    </row>
    <row r="50" spans="1:7" s="102" customFormat="1" ht="18.75" customHeight="1">
      <c r="A50" s="76" t="s">
        <v>234</v>
      </c>
      <c r="B50" s="113">
        <v>10</v>
      </c>
      <c r="C50" s="113" t="s">
        <v>170</v>
      </c>
      <c r="D50" s="109">
        <f t="shared" si="1"/>
        <v>138367.69999999998</v>
      </c>
      <c r="E50" s="109">
        <f>SUM(E51:E55)</f>
        <v>6835.8</v>
      </c>
      <c r="F50" s="109">
        <f>SUM(F51:F55)</f>
        <v>125763.29999999999</v>
      </c>
      <c r="G50" s="114">
        <f>SUM(G51:G55)</f>
        <v>5768.6</v>
      </c>
    </row>
    <row r="51" spans="1:7" s="102" customFormat="1" ht="18.75" customHeight="1">
      <c r="A51" s="92" t="s">
        <v>235</v>
      </c>
      <c r="B51" s="121">
        <v>10</v>
      </c>
      <c r="C51" s="121" t="s">
        <v>169</v>
      </c>
      <c r="D51" s="117">
        <f t="shared" si="1"/>
        <v>3757.8</v>
      </c>
      <c r="E51" s="118">
        <f>SUM('не печатаем'!T240)</f>
        <v>3757.8</v>
      </c>
      <c r="F51" s="118">
        <f>SUM('не печатаем'!U240)</f>
        <v>0</v>
      </c>
      <c r="G51" s="119">
        <f>SUM('не печатаем'!V240)</f>
        <v>0</v>
      </c>
    </row>
    <row r="52" spans="1:7" s="102" customFormat="1" ht="18.75" customHeight="1">
      <c r="A52" s="92" t="s">
        <v>237</v>
      </c>
      <c r="B52" s="121">
        <v>10</v>
      </c>
      <c r="C52" s="121" t="s">
        <v>172</v>
      </c>
      <c r="D52" s="117">
        <f t="shared" si="1"/>
        <v>8488.6</v>
      </c>
      <c r="E52" s="118">
        <f>SUM('не печатаем'!T241)</f>
        <v>2720</v>
      </c>
      <c r="F52" s="118">
        <f>SUM('не печатаем'!U241)</f>
        <v>0</v>
      </c>
      <c r="G52" s="119">
        <f>SUM('не печатаем'!V241)</f>
        <v>5768.6</v>
      </c>
    </row>
    <row r="53" spans="1:7" s="102" customFormat="1" ht="18.75" customHeight="1">
      <c r="A53" s="92" t="s">
        <v>239</v>
      </c>
      <c r="B53" s="121">
        <v>10</v>
      </c>
      <c r="C53" s="121" t="s">
        <v>171</v>
      </c>
      <c r="D53" s="117">
        <f t="shared" si="1"/>
        <v>38685.5</v>
      </c>
      <c r="E53" s="118">
        <f>SUM('не печатаем'!T242)</f>
        <v>358</v>
      </c>
      <c r="F53" s="118">
        <f>SUM('не печатаем'!U242)</f>
        <v>38327.5</v>
      </c>
      <c r="G53" s="119">
        <f>SUM('не печатаем'!V242)</f>
        <v>0</v>
      </c>
    </row>
    <row r="54" spans="1:7" ht="18.75" customHeight="1">
      <c r="A54" s="92" t="s">
        <v>255</v>
      </c>
      <c r="B54" s="121">
        <v>10</v>
      </c>
      <c r="C54" s="121" t="s">
        <v>173</v>
      </c>
      <c r="D54" s="117">
        <f t="shared" si="1"/>
        <v>77754.9</v>
      </c>
      <c r="E54" s="118">
        <f>SUM('не печатаем'!T263)</f>
        <v>0</v>
      </c>
      <c r="F54" s="118">
        <f>SUM('не печатаем'!U263)</f>
        <v>77754.9</v>
      </c>
      <c r="G54" s="119">
        <f>SUM('не печатаем'!V263)</f>
        <v>0</v>
      </c>
    </row>
    <row r="55" spans="1:7" ht="18.75" customHeight="1" thickBot="1">
      <c r="A55" s="124" t="s">
        <v>240</v>
      </c>
      <c r="B55" s="125">
        <v>10</v>
      </c>
      <c r="C55" s="125" t="s">
        <v>175</v>
      </c>
      <c r="D55" s="126">
        <f t="shared" si="1"/>
        <v>9680.9</v>
      </c>
      <c r="E55" s="171">
        <f>SUM('не печатаем'!T268)</f>
        <v>0</v>
      </c>
      <c r="F55" s="171">
        <f>SUM('не печатаем'!U268)</f>
        <v>9680.9</v>
      </c>
      <c r="G55" s="172">
        <f>SUM('не печатаем'!V268)</f>
        <v>0</v>
      </c>
    </row>
    <row r="56" spans="1:6" ht="21" customHeight="1">
      <c r="A56" s="64"/>
      <c r="B56" s="64"/>
      <c r="C56" s="70"/>
      <c r="D56" s="70"/>
      <c r="E56" s="127"/>
      <c r="F56" s="127"/>
    </row>
    <row r="57" spans="2:43" s="3" customFormat="1" ht="1.5" customHeight="1">
      <c r="B57" s="71"/>
      <c r="C57" s="71"/>
      <c r="D57" s="71"/>
      <c r="E57" s="4"/>
      <c r="F57" s="4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</row>
    <row r="58" spans="1:43" s="3" customFormat="1" ht="40.5" customHeight="1">
      <c r="A58" s="306" t="s">
        <v>244</v>
      </c>
      <c r="B58" s="307"/>
      <c r="C58" s="307"/>
      <c r="D58" s="307"/>
      <c r="E58" s="307"/>
      <c r="F58" s="308"/>
      <c r="G58" s="308" t="s">
        <v>414</v>
      </c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</row>
    <row r="59" spans="1:43" s="247" customFormat="1" ht="21.75" customHeight="1">
      <c r="A59" s="324" t="s">
        <v>51</v>
      </c>
      <c r="B59" s="325"/>
      <c r="C59" s="325"/>
      <c r="D59" s="325"/>
      <c r="E59" s="325"/>
      <c r="F59" s="326"/>
      <c r="G59" s="326"/>
      <c r="AB59" s="327"/>
      <c r="AC59" s="327"/>
      <c r="AD59" s="327"/>
      <c r="AE59" s="327"/>
      <c r="AF59" s="327"/>
      <c r="AG59" s="327"/>
      <c r="AH59" s="327"/>
      <c r="AI59" s="327"/>
      <c r="AJ59" s="327"/>
      <c r="AK59" s="327"/>
      <c r="AL59" s="327"/>
      <c r="AM59" s="327"/>
      <c r="AN59" s="327"/>
      <c r="AO59" s="327"/>
      <c r="AP59" s="327"/>
      <c r="AQ59" s="327"/>
    </row>
    <row r="60" spans="1:43" s="247" customFormat="1" ht="15.75" customHeight="1">
      <c r="A60" s="247" t="s">
        <v>425</v>
      </c>
      <c r="B60" s="233"/>
      <c r="C60" s="233"/>
      <c r="D60" s="233"/>
      <c r="E60" s="28"/>
      <c r="F60" s="28"/>
      <c r="AB60" s="327"/>
      <c r="AC60" s="327"/>
      <c r="AD60" s="327"/>
      <c r="AE60" s="327"/>
      <c r="AF60" s="327"/>
      <c r="AG60" s="327"/>
      <c r="AH60" s="327"/>
      <c r="AI60" s="327"/>
      <c r="AJ60" s="327"/>
      <c r="AK60" s="327"/>
      <c r="AL60" s="327"/>
      <c r="AM60" s="327"/>
      <c r="AN60" s="327"/>
      <c r="AO60" s="327"/>
      <c r="AP60" s="327"/>
      <c r="AQ60" s="327"/>
    </row>
    <row r="61" spans="1:6" s="312" customFormat="1" ht="12.75">
      <c r="A61" s="247" t="s">
        <v>52</v>
      </c>
      <c r="B61" s="328"/>
      <c r="C61" s="63"/>
      <c r="D61" s="63"/>
      <c r="E61" s="329"/>
      <c r="F61" s="329"/>
    </row>
  </sheetData>
  <sheetProtection/>
  <mergeCells count="6">
    <mergeCell ref="A5:G5"/>
    <mergeCell ref="A9:A10"/>
    <mergeCell ref="B9:B10"/>
    <mergeCell ref="C9:C10"/>
    <mergeCell ref="D9:D10"/>
    <mergeCell ref="E9:G9"/>
  </mergeCells>
  <printOptions/>
  <pageMargins left="0.7874015748031497" right="0.1968503937007874" top="0.3937007874015748" bottom="0.3937007874015748" header="0.2362204724409449" footer="0.15748031496062992"/>
  <pageSetup horizontalDpi="600" verticalDpi="600" orientation="portrait" paperSize="9" scale="60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W619"/>
  <sheetViews>
    <sheetView view="pageBreakPreview" zoomScale="75" zoomScaleNormal="60" zoomScaleSheetLayoutView="75" zoomScalePageLayoutView="0" workbookViewId="0" topLeftCell="G13">
      <selection activeCell="T211" sqref="T211"/>
    </sheetView>
  </sheetViews>
  <sheetFormatPr defaultColWidth="9.00390625" defaultRowHeight="12.75"/>
  <cols>
    <col min="1" max="1" width="4.875" style="46" customWidth="1"/>
    <col min="2" max="2" width="140.125" style="2" customWidth="1"/>
    <col min="3" max="3" width="4.875" style="29" customWidth="1"/>
    <col min="4" max="4" width="7.875" style="29" customWidth="1"/>
    <col min="5" max="5" width="16.375" style="29" customWidth="1"/>
    <col min="6" max="6" width="15.875" style="20" customWidth="1"/>
    <col min="7" max="7" width="15.375" style="2" customWidth="1"/>
    <col min="8" max="8" width="16.375" style="2" customWidth="1"/>
    <col min="9" max="9" width="14.25390625" style="2" customWidth="1"/>
    <col min="10" max="10" width="19.00390625" style="2" hidden="1" customWidth="1"/>
    <col min="11" max="11" width="16.375" style="2" hidden="1" customWidth="1"/>
    <col min="12" max="12" width="6.375" style="2" hidden="1" customWidth="1"/>
    <col min="13" max="13" width="11.25390625" style="2" customWidth="1"/>
    <col min="14" max="14" width="13.75390625" style="2" customWidth="1"/>
    <col min="15" max="16" width="14.25390625" style="2" hidden="1" customWidth="1"/>
    <col min="17" max="17" width="10.75390625" style="2" customWidth="1"/>
    <col min="18" max="18" width="13.625" style="2" customWidth="1"/>
    <col min="19" max="19" width="15.375" style="2" customWidth="1"/>
    <col min="20" max="20" width="16.75390625" style="2" customWidth="1"/>
    <col min="21" max="21" width="15.625" style="2" customWidth="1"/>
    <col min="22" max="22" width="14.25390625" style="2" customWidth="1"/>
    <col min="23" max="16384" width="9.125" style="2" customWidth="1"/>
  </cols>
  <sheetData>
    <row r="1" spans="1:9" s="19" customFormat="1" ht="24" customHeight="1">
      <c r="A1" s="32"/>
      <c r="B1" s="659" t="s">
        <v>268</v>
      </c>
      <c r="C1" s="659"/>
      <c r="D1" s="659"/>
      <c r="E1" s="659"/>
      <c r="F1" s="659"/>
      <c r="G1" s="659"/>
      <c r="H1" s="659"/>
      <c r="I1" s="659"/>
    </row>
    <row r="2" spans="1:13" s="1" customFormat="1" ht="30" customHeight="1" thickBot="1">
      <c r="A2" s="33"/>
      <c r="B2" s="660"/>
      <c r="C2" s="660"/>
      <c r="D2" s="660"/>
      <c r="E2" s="205"/>
      <c r="H2" s="34"/>
      <c r="M2" s="245"/>
    </row>
    <row r="3" spans="1:29" s="35" customFormat="1" ht="24" customHeight="1" thickBot="1">
      <c r="A3" s="655"/>
      <c r="B3" s="658" t="s">
        <v>54</v>
      </c>
      <c r="C3" s="623" t="s">
        <v>5</v>
      </c>
      <c r="D3" s="626" t="s">
        <v>6</v>
      </c>
      <c r="E3" s="629" t="s">
        <v>435</v>
      </c>
      <c r="F3" s="647" t="s">
        <v>242</v>
      </c>
      <c r="G3" s="648"/>
      <c r="H3" s="648"/>
      <c r="I3" s="649"/>
      <c r="J3" s="320" t="s">
        <v>432</v>
      </c>
      <c r="K3" s="661" t="s">
        <v>432</v>
      </c>
      <c r="L3" s="662"/>
      <c r="M3" s="662"/>
      <c r="N3" s="662"/>
      <c r="O3" s="662"/>
      <c r="P3" s="662"/>
      <c r="Q3" s="663"/>
      <c r="R3" s="650" t="s">
        <v>142</v>
      </c>
      <c r="S3" s="667" t="s">
        <v>191</v>
      </c>
      <c r="T3" s="668"/>
      <c r="U3" s="668"/>
      <c r="V3" s="669"/>
      <c r="W3" s="142"/>
      <c r="X3" s="142"/>
      <c r="Y3" s="142"/>
      <c r="Z3" s="142"/>
      <c r="AA3" s="142"/>
      <c r="AB3" s="142"/>
      <c r="AC3" s="142"/>
    </row>
    <row r="4" spans="1:29" s="35" customFormat="1" ht="35.25" customHeight="1">
      <c r="A4" s="656"/>
      <c r="B4" s="621"/>
      <c r="C4" s="624"/>
      <c r="D4" s="627"/>
      <c r="E4" s="630"/>
      <c r="F4" s="643" t="s">
        <v>57</v>
      </c>
      <c r="G4" s="645" t="s">
        <v>58</v>
      </c>
      <c r="H4" s="645"/>
      <c r="I4" s="646"/>
      <c r="J4" s="672" t="s">
        <v>144</v>
      </c>
      <c r="K4" s="673"/>
      <c r="L4" s="673"/>
      <c r="M4" s="674"/>
      <c r="N4" s="615" t="s">
        <v>423</v>
      </c>
      <c r="O4" s="616"/>
      <c r="P4" s="617"/>
      <c r="Q4" s="653" t="s">
        <v>271</v>
      </c>
      <c r="R4" s="651"/>
      <c r="S4" s="666" t="s">
        <v>57</v>
      </c>
      <c r="T4" s="670" t="s">
        <v>58</v>
      </c>
      <c r="U4" s="670"/>
      <c r="V4" s="671"/>
      <c r="W4" s="142"/>
      <c r="X4" s="142"/>
      <c r="Y4" s="142"/>
      <c r="Z4" s="142"/>
      <c r="AA4" s="142"/>
      <c r="AB4" s="142"/>
      <c r="AC4" s="142"/>
    </row>
    <row r="5" spans="1:29" s="35" customFormat="1" ht="143.25" customHeight="1" thickBot="1">
      <c r="A5" s="657"/>
      <c r="B5" s="622"/>
      <c r="C5" s="612"/>
      <c r="D5" s="613"/>
      <c r="E5" s="614"/>
      <c r="F5" s="644"/>
      <c r="G5" s="225" t="s">
        <v>269</v>
      </c>
      <c r="H5" s="226" t="s">
        <v>270</v>
      </c>
      <c r="I5" s="227" t="s">
        <v>271</v>
      </c>
      <c r="J5" s="675"/>
      <c r="K5" s="676"/>
      <c r="L5" s="676"/>
      <c r="M5" s="677"/>
      <c r="N5" s="618"/>
      <c r="O5" s="619"/>
      <c r="P5" s="620"/>
      <c r="Q5" s="654"/>
      <c r="R5" s="652"/>
      <c r="S5" s="644"/>
      <c r="T5" s="225" t="s">
        <v>269</v>
      </c>
      <c r="U5" s="226" t="s">
        <v>270</v>
      </c>
      <c r="V5" s="227" t="s">
        <v>271</v>
      </c>
      <c r="W5" s="142"/>
      <c r="X5" s="142"/>
      <c r="Y5" s="142"/>
      <c r="Z5" s="142"/>
      <c r="AA5" s="142"/>
      <c r="AB5" s="142"/>
      <c r="AC5" s="142"/>
    </row>
    <row r="6" spans="1:22" s="224" customFormat="1" ht="21.75" customHeight="1" thickBot="1">
      <c r="A6" s="217"/>
      <c r="B6" s="218">
        <v>1</v>
      </c>
      <c r="C6" s="219">
        <v>2</v>
      </c>
      <c r="D6" s="220">
        <v>3</v>
      </c>
      <c r="E6" s="218">
        <v>4</v>
      </c>
      <c r="F6" s="221">
        <v>5</v>
      </c>
      <c r="G6" s="221">
        <v>6</v>
      </c>
      <c r="H6" s="221">
        <v>7</v>
      </c>
      <c r="I6" s="222">
        <v>8</v>
      </c>
      <c r="J6" s="219">
        <v>9</v>
      </c>
      <c r="K6" s="222">
        <v>9</v>
      </c>
      <c r="L6" s="333">
        <v>10</v>
      </c>
      <c r="M6" s="218">
        <v>9</v>
      </c>
      <c r="N6" s="219" t="s">
        <v>468</v>
      </c>
      <c r="O6" s="221">
        <v>12</v>
      </c>
      <c r="P6" s="223">
        <v>12</v>
      </c>
      <c r="Q6" s="218">
        <v>10</v>
      </c>
      <c r="R6" s="222">
        <v>11</v>
      </c>
      <c r="S6" s="219">
        <v>12</v>
      </c>
      <c r="T6" s="221">
        <v>13</v>
      </c>
      <c r="U6" s="221">
        <v>14</v>
      </c>
      <c r="V6" s="223">
        <v>15</v>
      </c>
    </row>
    <row r="7" spans="1:22" s="11" customFormat="1" ht="25.5" customHeight="1">
      <c r="A7" s="23" t="s">
        <v>59</v>
      </c>
      <c r="B7" s="133" t="s">
        <v>60</v>
      </c>
      <c r="C7" s="24" t="s">
        <v>61</v>
      </c>
      <c r="D7" s="176" t="s">
        <v>62</v>
      </c>
      <c r="E7" s="561">
        <f>SUM(E8+E10+E14+E19+E23+E25+E27+E29)</f>
        <v>235798.40000000002</v>
      </c>
      <c r="F7" s="533">
        <f>SUM(F8+F10+F14+F17+F19+F23+F25+F27+F29)</f>
        <v>239029.80000000002</v>
      </c>
      <c r="G7" s="562">
        <f>SUM(G8+G10+G14+G17+G19+G23+G25+G27+G29)</f>
        <v>225871.7</v>
      </c>
      <c r="H7" s="562">
        <f>SUM(H8+H10+H14+H17+H19+H23+H25+H27+H29)</f>
        <v>13144.8</v>
      </c>
      <c r="I7" s="563">
        <f>SUM(I8+I10+I14+I17+I19+I23+I25+I27+I29)</f>
        <v>13.3</v>
      </c>
      <c r="J7" s="389">
        <f>SUM(J8+J10+J17+J19+J23+J25+J27+J29+J14)</f>
        <v>0</v>
      </c>
      <c r="K7" s="562">
        <f aca="true" t="shared" si="0" ref="K7:Q7">SUM(K8+K10+K14+K17+K19+K23+K25+K27+K29)</f>
        <v>0</v>
      </c>
      <c r="L7" s="563">
        <f t="shared" si="0"/>
        <v>0</v>
      </c>
      <c r="M7" s="420">
        <f>SUM(M8+M10+M17+M19+M23+M25+M27+M29+M14)</f>
        <v>-101.3</v>
      </c>
      <c r="N7" s="526">
        <f t="shared" si="0"/>
        <v>0</v>
      </c>
      <c r="O7" s="564">
        <f t="shared" si="0"/>
        <v>0</v>
      </c>
      <c r="P7" s="565">
        <f t="shared" si="0"/>
        <v>0</v>
      </c>
      <c r="Q7" s="564">
        <f t="shared" si="0"/>
        <v>0</v>
      </c>
      <c r="R7" s="540">
        <f>SUM(J7:Q7)</f>
        <v>-101.3</v>
      </c>
      <c r="S7" s="566">
        <f>SUM(T7:V7)</f>
        <v>238928.5</v>
      </c>
      <c r="T7" s="541">
        <f aca="true" t="shared" si="1" ref="T7:T18">SUM(G7+J7+K7+L7+M7)</f>
        <v>225770.40000000002</v>
      </c>
      <c r="U7" s="541">
        <f aca="true" t="shared" si="2" ref="U7:U18">SUM(H7+N7+O7+P7)</f>
        <v>13144.8</v>
      </c>
      <c r="V7" s="567">
        <f aca="true" t="shared" si="3" ref="V7:V43">SUM(I7+Q7)</f>
        <v>13.3</v>
      </c>
    </row>
    <row r="8" spans="1:22" s="18" customFormat="1" ht="33" customHeight="1">
      <c r="A8" s="23" t="s">
        <v>27</v>
      </c>
      <c r="B8" s="163" t="s">
        <v>212</v>
      </c>
      <c r="C8" s="164" t="s">
        <v>61</v>
      </c>
      <c r="D8" s="177" t="s">
        <v>64</v>
      </c>
      <c r="E8" s="361">
        <f>SUM(E9)</f>
        <v>2971</v>
      </c>
      <c r="F8" s="361">
        <f aca="true" t="shared" si="4" ref="F8:F22">SUM(G8:I8)</f>
        <v>3050.1</v>
      </c>
      <c r="G8" s="362">
        <f>SUM(G9)</f>
        <v>3050.1</v>
      </c>
      <c r="H8" s="362">
        <f>SUM(H9)</f>
        <v>0</v>
      </c>
      <c r="I8" s="365">
        <f>SUM(I9)</f>
        <v>0</v>
      </c>
      <c r="J8" s="361">
        <f aca="true" t="shared" si="5" ref="J8:Q8">SUM(J9)</f>
        <v>0</v>
      </c>
      <c r="K8" s="362">
        <f t="shared" si="5"/>
        <v>0</v>
      </c>
      <c r="L8" s="362">
        <f t="shared" si="5"/>
        <v>0</v>
      </c>
      <c r="M8" s="363"/>
      <c r="N8" s="366">
        <f t="shared" si="5"/>
        <v>0</v>
      </c>
      <c r="O8" s="412">
        <f t="shared" si="5"/>
        <v>0</v>
      </c>
      <c r="P8" s="363">
        <f t="shared" si="5"/>
        <v>0</v>
      </c>
      <c r="Q8" s="412">
        <f t="shared" si="5"/>
        <v>0</v>
      </c>
      <c r="R8" s="511">
        <f aca="true" t="shared" si="6" ref="R8:R84">SUM(J8:Q8)</f>
        <v>0</v>
      </c>
      <c r="S8" s="368">
        <f aca="true" t="shared" si="7" ref="S8:S84">SUM(T8:V8)</f>
        <v>3050.1</v>
      </c>
      <c r="T8" s="568">
        <f t="shared" si="1"/>
        <v>3050.1</v>
      </c>
      <c r="U8" s="568">
        <f t="shared" si="2"/>
        <v>0</v>
      </c>
      <c r="V8" s="569">
        <f t="shared" si="3"/>
        <v>0</v>
      </c>
    </row>
    <row r="9" spans="1:22" s="36" customFormat="1" ht="22.5" customHeight="1">
      <c r="A9" s="15"/>
      <c r="B9" s="134" t="s">
        <v>63</v>
      </c>
      <c r="C9" s="9" t="s">
        <v>61</v>
      </c>
      <c r="D9" s="178" t="s">
        <v>64</v>
      </c>
      <c r="E9" s="513">
        <v>2971</v>
      </c>
      <c r="F9" s="389">
        <f t="shared" si="4"/>
        <v>3050.1</v>
      </c>
      <c r="G9" s="436">
        <v>3050.1</v>
      </c>
      <c r="H9" s="436"/>
      <c r="I9" s="431"/>
      <c r="J9" s="570"/>
      <c r="K9" s="571"/>
      <c r="L9" s="571"/>
      <c r="M9" s="572"/>
      <c r="N9" s="573"/>
      <c r="O9" s="574"/>
      <c r="P9" s="575"/>
      <c r="Q9" s="576"/>
      <c r="R9" s="379">
        <f t="shared" si="6"/>
        <v>0</v>
      </c>
      <c r="S9" s="380">
        <f t="shared" si="7"/>
        <v>3050.1</v>
      </c>
      <c r="T9" s="381">
        <f t="shared" si="1"/>
        <v>3050.1</v>
      </c>
      <c r="U9" s="381">
        <f t="shared" si="2"/>
        <v>0</v>
      </c>
      <c r="V9" s="382">
        <f t="shared" si="3"/>
        <v>0</v>
      </c>
    </row>
    <row r="10" spans="1:22" s="36" customFormat="1" ht="36" customHeight="1">
      <c r="A10" s="15" t="s">
        <v>28</v>
      </c>
      <c r="B10" s="161" t="s">
        <v>213</v>
      </c>
      <c r="C10" s="162" t="s">
        <v>61</v>
      </c>
      <c r="D10" s="179" t="s">
        <v>66</v>
      </c>
      <c r="E10" s="416">
        <f>SUM(E11+E12+E13)</f>
        <v>14023.9</v>
      </c>
      <c r="F10" s="411">
        <f t="shared" si="4"/>
        <v>13436.6</v>
      </c>
      <c r="G10" s="486">
        <f>SUM(G11+G12+G13)</f>
        <v>13436.6</v>
      </c>
      <c r="H10" s="486">
        <f>SUM(H11+H12+H13)</f>
        <v>0</v>
      </c>
      <c r="I10" s="487">
        <f>SUM(I11+I12+I13)</f>
        <v>0</v>
      </c>
      <c r="J10" s="490">
        <f aca="true" t="shared" si="8" ref="J10:Q10">SUM(J11+J12+J13)</f>
        <v>0</v>
      </c>
      <c r="K10" s="486">
        <f t="shared" si="8"/>
        <v>0</v>
      </c>
      <c r="L10" s="486">
        <f t="shared" si="8"/>
        <v>0</v>
      </c>
      <c r="M10" s="489">
        <f t="shared" si="8"/>
        <v>0</v>
      </c>
      <c r="N10" s="577">
        <f t="shared" si="8"/>
        <v>0</v>
      </c>
      <c r="O10" s="491">
        <f t="shared" si="8"/>
        <v>0</v>
      </c>
      <c r="P10" s="489">
        <f t="shared" si="8"/>
        <v>0</v>
      </c>
      <c r="Q10" s="491">
        <f t="shared" si="8"/>
        <v>0</v>
      </c>
      <c r="R10" s="415">
        <f t="shared" si="6"/>
        <v>0</v>
      </c>
      <c r="S10" s="368">
        <f t="shared" si="7"/>
        <v>13436.6</v>
      </c>
      <c r="T10" s="369">
        <f t="shared" si="1"/>
        <v>13436.6</v>
      </c>
      <c r="U10" s="369">
        <f t="shared" si="2"/>
        <v>0</v>
      </c>
      <c r="V10" s="370">
        <f t="shared" si="3"/>
        <v>0</v>
      </c>
    </row>
    <row r="11" spans="1:22" s="36" customFormat="1" ht="26.25" customHeight="1">
      <c r="A11" s="8"/>
      <c r="B11" s="134" t="s">
        <v>65</v>
      </c>
      <c r="C11" s="9" t="s">
        <v>61</v>
      </c>
      <c r="D11" s="178" t="s">
        <v>66</v>
      </c>
      <c r="E11" s="513">
        <v>2755</v>
      </c>
      <c r="F11" s="389">
        <f t="shared" si="4"/>
        <v>2828.5</v>
      </c>
      <c r="G11" s="437">
        <v>2828.5</v>
      </c>
      <c r="H11" s="436"/>
      <c r="I11" s="431"/>
      <c r="J11" s="570"/>
      <c r="K11" s="571"/>
      <c r="L11" s="571"/>
      <c r="M11" s="572"/>
      <c r="N11" s="578"/>
      <c r="O11" s="579"/>
      <c r="P11" s="580"/>
      <c r="Q11" s="576"/>
      <c r="R11" s="379">
        <f t="shared" si="6"/>
        <v>0</v>
      </c>
      <c r="S11" s="380">
        <f t="shared" si="7"/>
        <v>2828.5</v>
      </c>
      <c r="T11" s="381">
        <f t="shared" si="1"/>
        <v>2828.5</v>
      </c>
      <c r="U11" s="381">
        <f t="shared" si="2"/>
        <v>0</v>
      </c>
      <c r="V11" s="382">
        <f t="shared" si="3"/>
        <v>0</v>
      </c>
    </row>
    <row r="12" spans="1:22" s="36" customFormat="1" ht="32.25" customHeight="1">
      <c r="A12" s="8"/>
      <c r="B12" s="134" t="s">
        <v>68</v>
      </c>
      <c r="C12" s="9" t="s">
        <v>61</v>
      </c>
      <c r="D12" s="178" t="s">
        <v>66</v>
      </c>
      <c r="E12" s="513">
        <v>1378</v>
      </c>
      <c r="F12" s="389">
        <f t="shared" si="4"/>
        <v>1414.6</v>
      </c>
      <c r="G12" s="437">
        <v>1414.6</v>
      </c>
      <c r="H12" s="436"/>
      <c r="I12" s="431"/>
      <c r="J12" s="570"/>
      <c r="K12" s="571"/>
      <c r="L12" s="571"/>
      <c r="M12" s="572"/>
      <c r="N12" s="495"/>
      <c r="O12" s="581"/>
      <c r="P12" s="572"/>
      <c r="Q12" s="576"/>
      <c r="R12" s="379">
        <f t="shared" si="6"/>
        <v>0</v>
      </c>
      <c r="S12" s="380">
        <f t="shared" si="7"/>
        <v>1414.6</v>
      </c>
      <c r="T12" s="381">
        <f t="shared" si="1"/>
        <v>1414.6</v>
      </c>
      <c r="U12" s="381">
        <f t="shared" si="2"/>
        <v>0</v>
      </c>
      <c r="V12" s="382">
        <f t="shared" si="3"/>
        <v>0</v>
      </c>
    </row>
    <row r="13" spans="1:22" s="36" customFormat="1" ht="26.25" customHeight="1">
      <c r="A13" s="8"/>
      <c r="B13" s="134" t="s">
        <v>69</v>
      </c>
      <c r="C13" s="9" t="s">
        <v>61</v>
      </c>
      <c r="D13" s="178" t="s">
        <v>66</v>
      </c>
      <c r="E13" s="513">
        <v>9890.9</v>
      </c>
      <c r="F13" s="389">
        <f t="shared" si="4"/>
        <v>9193.5</v>
      </c>
      <c r="G13" s="437">
        <v>9193.5</v>
      </c>
      <c r="H13" s="436"/>
      <c r="I13" s="431"/>
      <c r="J13" s="570"/>
      <c r="K13" s="486"/>
      <c r="L13" s="571"/>
      <c r="M13" s="582"/>
      <c r="N13" s="583"/>
      <c r="O13" s="584"/>
      <c r="P13" s="585"/>
      <c r="Q13" s="576"/>
      <c r="R13" s="379">
        <f t="shared" si="6"/>
        <v>0</v>
      </c>
      <c r="S13" s="380">
        <f>SUM(T13:V13)</f>
        <v>9193.5</v>
      </c>
      <c r="T13" s="381">
        <f>SUM(G13+J13+K13+L13+M13)</f>
        <v>9193.5</v>
      </c>
      <c r="U13" s="381">
        <f t="shared" si="2"/>
        <v>0</v>
      </c>
      <c r="V13" s="382">
        <f t="shared" si="3"/>
        <v>0</v>
      </c>
    </row>
    <row r="14" spans="1:22" s="36" customFormat="1" ht="22.5" customHeight="1">
      <c r="A14" s="15" t="s">
        <v>30</v>
      </c>
      <c r="B14" s="161" t="s">
        <v>32</v>
      </c>
      <c r="C14" s="162" t="s">
        <v>61</v>
      </c>
      <c r="D14" s="179" t="s">
        <v>71</v>
      </c>
      <c r="E14" s="416">
        <f>SUM(E15)</f>
        <v>142366</v>
      </c>
      <c r="F14" s="411">
        <f t="shared" si="4"/>
        <v>142877.3</v>
      </c>
      <c r="G14" s="486">
        <f>SUM(G15+G16)</f>
        <v>142877.3</v>
      </c>
      <c r="H14" s="486">
        <f>SUM(H15+H16)</f>
        <v>0</v>
      </c>
      <c r="I14" s="487">
        <f>SUM(I15+I16)</f>
        <v>0</v>
      </c>
      <c r="J14" s="490">
        <f aca="true" t="shared" si="9" ref="J14:Q14">SUM(J15+J16)</f>
        <v>0</v>
      </c>
      <c r="K14" s="486">
        <f t="shared" si="9"/>
        <v>0</v>
      </c>
      <c r="L14" s="486">
        <f t="shared" si="9"/>
        <v>0</v>
      </c>
      <c r="M14" s="489">
        <f t="shared" si="9"/>
        <v>-70</v>
      </c>
      <c r="N14" s="577">
        <f t="shared" si="9"/>
        <v>0</v>
      </c>
      <c r="O14" s="491">
        <f t="shared" si="9"/>
        <v>0</v>
      </c>
      <c r="P14" s="489">
        <f t="shared" si="9"/>
        <v>0</v>
      </c>
      <c r="Q14" s="491">
        <f t="shared" si="9"/>
        <v>0</v>
      </c>
      <c r="R14" s="415">
        <f t="shared" si="6"/>
        <v>-70</v>
      </c>
      <c r="S14" s="368">
        <f t="shared" si="7"/>
        <v>142807.3</v>
      </c>
      <c r="T14" s="369">
        <f>SUM(T15)</f>
        <v>142807.3</v>
      </c>
      <c r="U14" s="369">
        <f t="shared" si="2"/>
        <v>0</v>
      </c>
      <c r="V14" s="370">
        <f t="shared" si="3"/>
        <v>0</v>
      </c>
    </row>
    <row r="15" spans="1:22" s="18" customFormat="1" ht="26.25" customHeight="1">
      <c r="A15" s="8"/>
      <c r="B15" s="134" t="s">
        <v>70</v>
      </c>
      <c r="C15" s="9" t="s">
        <v>61</v>
      </c>
      <c r="D15" s="178" t="s">
        <v>71</v>
      </c>
      <c r="E15" s="513">
        <v>142366</v>
      </c>
      <c r="F15" s="389">
        <f t="shared" si="4"/>
        <v>142877.3</v>
      </c>
      <c r="G15" s="373">
        <v>142877.3</v>
      </c>
      <c r="H15" s="373"/>
      <c r="I15" s="376"/>
      <c r="J15" s="386"/>
      <c r="K15" s="529"/>
      <c r="L15" s="529"/>
      <c r="M15" s="582">
        <v>-70</v>
      </c>
      <c r="N15" s="532"/>
      <c r="O15" s="530"/>
      <c r="P15" s="586"/>
      <c r="Q15" s="587"/>
      <c r="R15" s="379">
        <f t="shared" si="6"/>
        <v>-70</v>
      </c>
      <c r="S15" s="380">
        <f t="shared" si="7"/>
        <v>142807.3</v>
      </c>
      <c r="T15" s="381">
        <f t="shared" si="1"/>
        <v>142807.3</v>
      </c>
      <c r="U15" s="381">
        <f t="shared" si="2"/>
        <v>0</v>
      </c>
      <c r="V15" s="382">
        <f t="shared" si="3"/>
        <v>0</v>
      </c>
    </row>
    <row r="16" spans="1:22" s="18" customFormat="1" ht="18" customHeight="1" hidden="1">
      <c r="A16" s="8"/>
      <c r="B16" s="134" t="s">
        <v>72</v>
      </c>
      <c r="C16" s="9" t="s">
        <v>61</v>
      </c>
      <c r="D16" s="178" t="s">
        <v>71</v>
      </c>
      <c r="E16" s="513"/>
      <c r="F16" s="389">
        <f t="shared" si="4"/>
        <v>0</v>
      </c>
      <c r="G16" s="436"/>
      <c r="H16" s="373"/>
      <c r="I16" s="376"/>
      <c r="J16" s="588"/>
      <c r="K16" s="529"/>
      <c r="L16" s="529"/>
      <c r="M16" s="586"/>
      <c r="N16" s="532"/>
      <c r="O16" s="530"/>
      <c r="P16" s="586"/>
      <c r="Q16" s="587"/>
      <c r="R16" s="379">
        <f t="shared" si="6"/>
        <v>0</v>
      </c>
      <c r="S16" s="380">
        <f t="shared" si="7"/>
        <v>0</v>
      </c>
      <c r="T16" s="381">
        <f t="shared" si="1"/>
        <v>0</v>
      </c>
      <c r="U16" s="381">
        <f t="shared" si="2"/>
        <v>0</v>
      </c>
      <c r="V16" s="382">
        <f t="shared" si="3"/>
        <v>0</v>
      </c>
    </row>
    <row r="17" spans="1:22" s="18" customFormat="1" ht="21" customHeight="1" hidden="1">
      <c r="A17" s="15" t="s">
        <v>33</v>
      </c>
      <c r="B17" s="135" t="s">
        <v>278</v>
      </c>
      <c r="C17" s="16" t="s">
        <v>61</v>
      </c>
      <c r="D17" s="180" t="s">
        <v>73</v>
      </c>
      <c r="E17" s="418"/>
      <c r="F17" s="389">
        <f t="shared" si="4"/>
        <v>0</v>
      </c>
      <c r="G17" s="522">
        <f>SUM(G18)</f>
        <v>0</v>
      </c>
      <c r="H17" s="522">
        <f>SUM(H18)</f>
        <v>0</v>
      </c>
      <c r="I17" s="419">
        <f>SUM(I18)</f>
        <v>0</v>
      </c>
      <c r="J17" s="588"/>
      <c r="K17" s="529"/>
      <c r="L17" s="529"/>
      <c r="M17" s="586"/>
      <c r="N17" s="532"/>
      <c r="O17" s="530"/>
      <c r="P17" s="586"/>
      <c r="Q17" s="587"/>
      <c r="R17" s="379">
        <f t="shared" si="6"/>
        <v>0</v>
      </c>
      <c r="S17" s="566">
        <f t="shared" si="7"/>
        <v>0</v>
      </c>
      <c r="T17" s="541">
        <f t="shared" si="1"/>
        <v>0</v>
      </c>
      <c r="U17" s="541">
        <f t="shared" si="2"/>
        <v>0</v>
      </c>
      <c r="V17" s="586">
        <f t="shared" si="3"/>
        <v>0</v>
      </c>
    </row>
    <row r="18" spans="1:22" s="18" customFormat="1" ht="53.25" customHeight="1" hidden="1">
      <c r="A18" s="8"/>
      <c r="B18" s="134" t="s">
        <v>522</v>
      </c>
      <c r="C18" s="9" t="s">
        <v>61</v>
      </c>
      <c r="D18" s="178" t="s">
        <v>73</v>
      </c>
      <c r="E18" s="513"/>
      <c r="F18" s="389">
        <f t="shared" si="4"/>
        <v>0</v>
      </c>
      <c r="G18" s="436"/>
      <c r="H18" s="373"/>
      <c r="I18" s="376"/>
      <c r="J18" s="588"/>
      <c r="K18" s="529"/>
      <c r="L18" s="529"/>
      <c r="M18" s="586">
        <v>-1060.3</v>
      </c>
      <c r="N18" s="589"/>
      <c r="O18" s="590"/>
      <c r="P18" s="591"/>
      <c r="Q18" s="587"/>
      <c r="R18" s="379">
        <f t="shared" si="6"/>
        <v>-1060.3</v>
      </c>
      <c r="S18" s="380">
        <f t="shared" si="7"/>
        <v>-1060.3</v>
      </c>
      <c r="T18" s="381">
        <f t="shared" si="1"/>
        <v>-1060.3</v>
      </c>
      <c r="U18" s="381">
        <f t="shared" si="2"/>
        <v>0</v>
      </c>
      <c r="V18" s="382">
        <f t="shared" si="3"/>
        <v>0</v>
      </c>
    </row>
    <row r="19" spans="1:53" s="18" customFormat="1" ht="36" customHeight="1">
      <c r="A19" s="15" t="s">
        <v>34</v>
      </c>
      <c r="B19" s="161" t="s">
        <v>41</v>
      </c>
      <c r="C19" s="162" t="s">
        <v>61</v>
      </c>
      <c r="D19" s="179" t="s">
        <v>75</v>
      </c>
      <c r="E19" s="416">
        <f>SUM(E20+E21+E22)</f>
        <v>33654.3</v>
      </c>
      <c r="F19" s="411">
        <f t="shared" si="4"/>
        <v>33148.2</v>
      </c>
      <c r="G19" s="362">
        <f>SUM(G20+G21+G22)</f>
        <v>33148.2</v>
      </c>
      <c r="H19" s="362">
        <f>SUM(H20+H21+H22)</f>
        <v>0</v>
      </c>
      <c r="I19" s="365">
        <f>SUM(I20+I21+I22)</f>
        <v>0</v>
      </c>
      <c r="J19" s="361">
        <f aca="true" t="shared" si="10" ref="J19:Q19">SUM(J20+J21+J22)</f>
        <v>0</v>
      </c>
      <c r="K19" s="362">
        <f t="shared" si="10"/>
        <v>0</v>
      </c>
      <c r="L19" s="362">
        <f t="shared" si="10"/>
        <v>0</v>
      </c>
      <c r="M19" s="363">
        <f t="shared" si="10"/>
        <v>0</v>
      </c>
      <c r="N19" s="366">
        <f t="shared" si="10"/>
        <v>0</v>
      </c>
      <c r="O19" s="412">
        <f t="shared" si="10"/>
        <v>0</v>
      </c>
      <c r="P19" s="363">
        <f t="shared" si="10"/>
        <v>0</v>
      </c>
      <c r="Q19" s="412">
        <f t="shared" si="10"/>
        <v>0</v>
      </c>
      <c r="R19" s="511">
        <f t="shared" si="6"/>
        <v>0</v>
      </c>
      <c r="S19" s="368">
        <f t="shared" si="7"/>
        <v>33148.2</v>
      </c>
      <c r="T19" s="369">
        <f aca="true" t="shared" si="11" ref="T19:T49">SUM(G19+J19+K19+L19+M19)</f>
        <v>33148.2</v>
      </c>
      <c r="U19" s="369">
        <f>SUM(H19+N19+O19+P19)</f>
        <v>0</v>
      </c>
      <c r="V19" s="370">
        <f t="shared" si="3"/>
        <v>0</v>
      </c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</row>
    <row r="20" spans="1:22" s="11" customFormat="1" ht="25.5" customHeight="1">
      <c r="A20" s="8"/>
      <c r="B20" s="134" t="s">
        <v>74</v>
      </c>
      <c r="C20" s="9" t="s">
        <v>61</v>
      </c>
      <c r="D20" s="178" t="s">
        <v>75</v>
      </c>
      <c r="E20" s="513">
        <v>26793</v>
      </c>
      <c r="F20" s="389">
        <f t="shared" si="4"/>
        <v>26184.4</v>
      </c>
      <c r="G20" s="373">
        <v>26184.4</v>
      </c>
      <c r="H20" s="373"/>
      <c r="I20" s="376"/>
      <c r="J20" s="386"/>
      <c r="K20" s="387"/>
      <c r="L20" s="387"/>
      <c r="M20" s="382"/>
      <c r="N20" s="455"/>
      <c r="O20" s="527"/>
      <c r="P20" s="395"/>
      <c r="Q20" s="592"/>
      <c r="R20" s="379">
        <f t="shared" si="6"/>
        <v>0</v>
      </c>
      <c r="S20" s="380">
        <f t="shared" si="7"/>
        <v>26184.4</v>
      </c>
      <c r="T20" s="381">
        <f t="shared" si="11"/>
        <v>26184.4</v>
      </c>
      <c r="U20" s="381">
        <f aca="true" t="shared" si="12" ref="U20:U38">SUM(H20+N20+O20+P20)</f>
        <v>0</v>
      </c>
      <c r="V20" s="382">
        <f t="shared" si="3"/>
        <v>0</v>
      </c>
    </row>
    <row r="21" spans="1:22" s="11" customFormat="1" ht="24.75" customHeight="1">
      <c r="A21" s="8"/>
      <c r="B21" s="134" t="s">
        <v>76</v>
      </c>
      <c r="C21" s="9" t="s">
        <v>61</v>
      </c>
      <c r="D21" s="178" t="s">
        <v>75</v>
      </c>
      <c r="E21" s="513">
        <v>4252.3</v>
      </c>
      <c r="F21" s="389">
        <f t="shared" si="4"/>
        <v>4285.3</v>
      </c>
      <c r="G21" s="373">
        <v>4285.3</v>
      </c>
      <c r="H21" s="373"/>
      <c r="I21" s="376"/>
      <c r="J21" s="386"/>
      <c r="K21" s="387"/>
      <c r="L21" s="387"/>
      <c r="M21" s="382"/>
      <c r="N21" s="435"/>
      <c r="O21" s="434"/>
      <c r="P21" s="382"/>
      <c r="Q21" s="592"/>
      <c r="R21" s="379">
        <f t="shared" si="6"/>
        <v>0</v>
      </c>
      <c r="S21" s="380">
        <f t="shared" si="7"/>
        <v>4285.3</v>
      </c>
      <c r="T21" s="381">
        <f t="shared" si="11"/>
        <v>4285.3</v>
      </c>
      <c r="U21" s="381">
        <f t="shared" si="12"/>
        <v>0</v>
      </c>
      <c r="V21" s="382">
        <f t="shared" si="3"/>
        <v>0</v>
      </c>
    </row>
    <row r="22" spans="1:22" s="11" customFormat="1" ht="25.5" customHeight="1">
      <c r="A22" s="8"/>
      <c r="B22" s="134" t="s">
        <v>77</v>
      </c>
      <c r="C22" s="9" t="s">
        <v>61</v>
      </c>
      <c r="D22" s="178" t="s">
        <v>75</v>
      </c>
      <c r="E22" s="513">
        <v>2609</v>
      </c>
      <c r="F22" s="389">
        <f t="shared" si="4"/>
        <v>2678.5</v>
      </c>
      <c r="G22" s="373">
        <v>2678.5</v>
      </c>
      <c r="H22" s="373"/>
      <c r="I22" s="376"/>
      <c r="J22" s="386"/>
      <c r="K22" s="387"/>
      <c r="L22" s="387"/>
      <c r="M22" s="382"/>
      <c r="N22" s="435"/>
      <c r="O22" s="434"/>
      <c r="P22" s="382"/>
      <c r="Q22" s="592"/>
      <c r="R22" s="379">
        <f t="shared" si="6"/>
        <v>0</v>
      </c>
      <c r="S22" s="380">
        <f t="shared" si="7"/>
        <v>2678.5</v>
      </c>
      <c r="T22" s="381">
        <f t="shared" si="11"/>
        <v>2678.5</v>
      </c>
      <c r="U22" s="381">
        <f t="shared" si="12"/>
        <v>0</v>
      </c>
      <c r="V22" s="382">
        <f t="shared" si="3"/>
        <v>0</v>
      </c>
    </row>
    <row r="23" spans="1:22" s="18" customFormat="1" ht="32.25" customHeight="1">
      <c r="A23" s="15" t="s">
        <v>42</v>
      </c>
      <c r="B23" s="161" t="s">
        <v>480</v>
      </c>
      <c r="C23" s="162" t="s">
        <v>61</v>
      </c>
      <c r="D23" s="179" t="s">
        <v>104</v>
      </c>
      <c r="E23" s="360">
        <v>0</v>
      </c>
      <c r="F23" s="361">
        <f>SUM(F24)</f>
        <v>4356</v>
      </c>
      <c r="G23" s="362">
        <f>SUM(G24)</f>
        <v>4356</v>
      </c>
      <c r="H23" s="362">
        <f>SUM(H24)</f>
        <v>0</v>
      </c>
      <c r="I23" s="365">
        <f>SUM(I24)</f>
        <v>0</v>
      </c>
      <c r="J23" s="361">
        <f aca="true" t="shared" si="13" ref="J23:Q23">SUM(J24)</f>
        <v>0</v>
      </c>
      <c r="K23" s="362">
        <f t="shared" si="13"/>
        <v>0</v>
      </c>
      <c r="L23" s="362">
        <f t="shared" si="13"/>
        <v>0</v>
      </c>
      <c r="M23" s="363"/>
      <c r="N23" s="366">
        <f t="shared" si="13"/>
        <v>0</v>
      </c>
      <c r="O23" s="412">
        <f t="shared" si="13"/>
        <v>0</v>
      </c>
      <c r="P23" s="363">
        <f t="shared" si="13"/>
        <v>0</v>
      </c>
      <c r="Q23" s="412">
        <f t="shared" si="13"/>
        <v>0</v>
      </c>
      <c r="R23" s="415">
        <f t="shared" si="6"/>
        <v>0</v>
      </c>
      <c r="S23" s="368">
        <f t="shared" si="7"/>
        <v>4356</v>
      </c>
      <c r="T23" s="369">
        <f t="shared" si="11"/>
        <v>4356</v>
      </c>
      <c r="U23" s="369">
        <f>SUM(H23+K23+L23+M23+N23)</f>
        <v>0</v>
      </c>
      <c r="V23" s="370">
        <f t="shared" si="3"/>
        <v>0</v>
      </c>
    </row>
    <row r="24" spans="1:22" s="11" customFormat="1" ht="21" customHeight="1">
      <c r="A24" s="8"/>
      <c r="B24" s="134" t="s">
        <v>395</v>
      </c>
      <c r="C24" s="9" t="s">
        <v>61</v>
      </c>
      <c r="D24" s="178" t="s">
        <v>104</v>
      </c>
      <c r="E24" s="513">
        <v>0</v>
      </c>
      <c r="F24" s="393">
        <f>SUM(G24:I24)</f>
        <v>4356</v>
      </c>
      <c r="G24" s="373">
        <v>4356</v>
      </c>
      <c r="H24" s="373"/>
      <c r="I24" s="376"/>
      <c r="J24" s="386"/>
      <c r="K24" s="387"/>
      <c r="L24" s="387"/>
      <c r="M24" s="382"/>
      <c r="N24" s="435"/>
      <c r="O24" s="434"/>
      <c r="P24" s="382"/>
      <c r="Q24" s="592"/>
      <c r="R24" s="379">
        <f t="shared" si="6"/>
        <v>0</v>
      </c>
      <c r="S24" s="380">
        <f t="shared" si="7"/>
        <v>4356</v>
      </c>
      <c r="T24" s="381">
        <f t="shared" si="11"/>
        <v>4356</v>
      </c>
      <c r="U24" s="381">
        <f t="shared" si="12"/>
        <v>0</v>
      </c>
      <c r="V24" s="382">
        <f t="shared" si="3"/>
        <v>0</v>
      </c>
    </row>
    <row r="25" spans="1:22" s="18" customFormat="1" ht="24.75" customHeight="1">
      <c r="A25" s="15" t="s">
        <v>42</v>
      </c>
      <c r="B25" s="161" t="s">
        <v>215</v>
      </c>
      <c r="C25" s="162" t="s">
        <v>61</v>
      </c>
      <c r="D25" s="179" t="s">
        <v>79</v>
      </c>
      <c r="E25" s="416">
        <f>SUM(E26)</f>
        <v>1630</v>
      </c>
      <c r="F25" s="411">
        <f>SUM(G25:I25)</f>
        <v>1630</v>
      </c>
      <c r="G25" s="362">
        <f>SUM(G26)</f>
        <v>1630</v>
      </c>
      <c r="H25" s="362">
        <f>SUM(H26)</f>
        <v>0</v>
      </c>
      <c r="I25" s="365">
        <f>SUM(I26)</f>
        <v>0</v>
      </c>
      <c r="J25" s="361">
        <f aca="true" t="shared" si="14" ref="J25:Q25">SUM(J26)</f>
        <v>0</v>
      </c>
      <c r="K25" s="362">
        <f t="shared" si="14"/>
        <v>0</v>
      </c>
      <c r="L25" s="362">
        <f t="shared" si="14"/>
        <v>0</v>
      </c>
      <c r="M25" s="363"/>
      <c r="N25" s="366">
        <f t="shared" si="14"/>
        <v>0</v>
      </c>
      <c r="O25" s="412">
        <f t="shared" si="14"/>
        <v>0</v>
      </c>
      <c r="P25" s="363">
        <f t="shared" si="14"/>
        <v>0</v>
      </c>
      <c r="Q25" s="412">
        <f t="shared" si="14"/>
        <v>0</v>
      </c>
      <c r="R25" s="511">
        <f t="shared" si="6"/>
        <v>0</v>
      </c>
      <c r="S25" s="368">
        <f t="shared" si="7"/>
        <v>1630</v>
      </c>
      <c r="T25" s="369">
        <f t="shared" si="11"/>
        <v>1630</v>
      </c>
      <c r="U25" s="369">
        <f>SUM(H25+K25+L25+M25+N25)</f>
        <v>0</v>
      </c>
      <c r="V25" s="370">
        <f t="shared" si="3"/>
        <v>0</v>
      </c>
    </row>
    <row r="26" spans="1:22" s="11" customFormat="1" ht="24.75" customHeight="1">
      <c r="A26" s="8"/>
      <c r="B26" s="134" t="s">
        <v>78</v>
      </c>
      <c r="C26" s="9" t="s">
        <v>61</v>
      </c>
      <c r="D26" s="178" t="s">
        <v>79</v>
      </c>
      <c r="E26" s="513">
        <v>1630</v>
      </c>
      <c r="F26" s="389">
        <f>SUM(G26:I26)</f>
        <v>1630</v>
      </c>
      <c r="G26" s="373">
        <v>1630</v>
      </c>
      <c r="H26" s="373"/>
      <c r="I26" s="376"/>
      <c r="J26" s="386"/>
      <c r="K26" s="387"/>
      <c r="L26" s="387"/>
      <c r="M26" s="382"/>
      <c r="N26" s="435"/>
      <c r="O26" s="434"/>
      <c r="P26" s="382"/>
      <c r="Q26" s="592"/>
      <c r="R26" s="379">
        <f t="shared" si="6"/>
        <v>0</v>
      </c>
      <c r="S26" s="380">
        <f t="shared" si="7"/>
        <v>1630</v>
      </c>
      <c r="T26" s="381">
        <f t="shared" si="11"/>
        <v>1630</v>
      </c>
      <c r="U26" s="381">
        <f>SUM(H26+N26+O26+P26)</f>
        <v>0</v>
      </c>
      <c r="V26" s="382">
        <f t="shared" si="3"/>
        <v>0</v>
      </c>
    </row>
    <row r="27" spans="1:22" s="18" customFormat="1" ht="28.5" customHeight="1">
      <c r="A27" s="15" t="s">
        <v>43</v>
      </c>
      <c r="B27" s="161" t="s">
        <v>216</v>
      </c>
      <c r="C27" s="162" t="s">
        <v>61</v>
      </c>
      <c r="D27" s="179" t="s">
        <v>81</v>
      </c>
      <c r="E27" s="416">
        <f>SUM(E28)</f>
        <v>3000</v>
      </c>
      <c r="F27" s="411">
        <f>SUM(G27:I27)</f>
        <v>745.6</v>
      </c>
      <c r="G27" s="362">
        <f>SUM(G28)</f>
        <v>745.6</v>
      </c>
      <c r="H27" s="362">
        <f>SUM(H28)</f>
        <v>0</v>
      </c>
      <c r="I27" s="365">
        <f>SUM(I28)</f>
        <v>0</v>
      </c>
      <c r="J27" s="361">
        <f aca="true" t="shared" si="15" ref="J27:Q27">SUM(J28)</f>
        <v>0</v>
      </c>
      <c r="K27" s="362">
        <f t="shared" si="15"/>
        <v>0</v>
      </c>
      <c r="L27" s="362">
        <f t="shared" si="15"/>
        <v>0</v>
      </c>
      <c r="M27" s="363">
        <f t="shared" si="15"/>
        <v>-31.3</v>
      </c>
      <c r="N27" s="366">
        <f t="shared" si="15"/>
        <v>0</v>
      </c>
      <c r="O27" s="412">
        <f t="shared" si="15"/>
        <v>0</v>
      </c>
      <c r="P27" s="363">
        <f t="shared" si="15"/>
        <v>0</v>
      </c>
      <c r="Q27" s="412">
        <f t="shared" si="15"/>
        <v>0</v>
      </c>
      <c r="R27" s="511">
        <f t="shared" si="6"/>
        <v>-31.3</v>
      </c>
      <c r="S27" s="368">
        <f t="shared" si="7"/>
        <v>714.3000000000001</v>
      </c>
      <c r="T27" s="369">
        <f t="shared" si="11"/>
        <v>714.3000000000001</v>
      </c>
      <c r="U27" s="381">
        <f t="shared" si="12"/>
        <v>0</v>
      </c>
      <c r="V27" s="370">
        <f t="shared" si="3"/>
        <v>0</v>
      </c>
    </row>
    <row r="28" spans="1:22" s="11" customFormat="1" ht="21.75" customHeight="1">
      <c r="A28" s="8"/>
      <c r="B28" s="134" t="s">
        <v>80</v>
      </c>
      <c r="C28" s="9" t="s">
        <v>61</v>
      </c>
      <c r="D28" s="178" t="s">
        <v>81</v>
      </c>
      <c r="E28" s="513">
        <v>3000</v>
      </c>
      <c r="F28" s="389">
        <f>SUM(G28:I28)</f>
        <v>745.6</v>
      </c>
      <c r="G28" s="373">
        <v>745.6</v>
      </c>
      <c r="H28" s="373"/>
      <c r="I28" s="376"/>
      <c r="J28" s="386"/>
      <c r="K28" s="387"/>
      <c r="L28" s="387"/>
      <c r="M28" s="512">
        <v>-31.3</v>
      </c>
      <c r="N28" s="435"/>
      <c r="O28" s="434"/>
      <c r="P28" s="382"/>
      <c r="Q28" s="592"/>
      <c r="R28" s="379">
        <f t="shared" si="6"/>
        <v>-31.3</v>
      </c>
      <c r="S28" s="380">
        <f t="shared" si="7"/>
        <v>714.3000000000001</v>
      </c>
      <c r="T28" s="381">
        <f t="shared" si="11"/>
        <v>714.3000000000001</v>
      </c>
      <c r="U28" s="381">
        <f t="shared" si="12"/>
        <v>0</v>
      </c>
      <c r="V28" s="382">
        <f t="shared" si="3"/>
        <v>0</v>
      </c>
    </row>
    <row r="29" spans="1:22" s="18" customFormat="1" ht="27" customHeight="1">
      <c r="A29" s="15" t="s">
        <v>44</v>
      </c>
      <c r="B29" s="161" t="s">
        <v>282</v>
      </c>
      <c r="C29" s="162" t="s">
        <v>61</v>
      </c>
      <c r="D29" s="179" t="s">
        <v>82</v>
      </c>
      <c r="E29" s="360">
        <f>SUM(E30+E31+E32+E33+E34+E35+E36+E37+E38)</f>
        <v>38153.200000000004</v>
      </c>
      <c r="F29" s="361">
        <f>SUM(F30+F31+F34+F35+F36+F37+F39+F40+F38+F33)</f>
        <v>39786</v>
      </c>
      <c r="G29" s="362">
        <f>SUM(G30+G31+G34+G35+G36+G37+G39+G40+G38+G33)</f>
        <v>26627.9</v>
      </c>
      <c r="H29" s="362">
        <f>SUM(H30+H31+H34+H35+H36+H37+H39+H40+H38+H33)</f>
        <v>13144.8</v>
      </c>
      <c r="I29" s="365">
        <f>SUM(I30+I31+I34+I35+I36+I37+I39+I40+I38+I33)</f>
        <v>13.3</v>
      </c>
      <c r="J29" s="361">
        <f aca="true" t="shared" si="16" ref="J29:Q29">SUM(J30+J31+J34+J35+J36+J37+J39+J40+J38+J33)</f>
        <v>0</v>
      </c>
      <c r="K29" s="362">
        <f t="shared" si="16"/>
        <v>0</v>
      </c>
      <c r="L29" s="365">
        <f t="shared" si="16"/>
        <v>0</v>
      </c>
      <c r="M29" s="363">
        <f t="shared" si="16"/>
        <v>0</v>
      </c>
      <c r="N29" s="414">
        <f t="shared" si="16"/>
        <v>0</v>
      </c>
      <c r="O29" s="479">
        <f t="shared" si="16"/>
        <v>0</v>
      </c>
      <c r="P29" s="413">
        <f t="shared" si="16"/>
        <v>0</v>
      </c>
      <c r="Q29" s="412">
        <f t="shared" si="16"/>
        <v>0</v>
      </c>
      <c r="R29" s="511">
        <f t="shared" si="6"/>
        <v>0</v>
      </c>
      <c r="S29" s="368">
        <f t="shared" si="7"/>
        <v>39786</v>
      </c>
      <c r="T29" s="369">
        <f t="shared" si="11"/>
        <v>26627.9</v>
      </c>
      <c r="U29" s="369">
        <f>SUM(H29+N29+O29+P29)</f>
        <v>13144.8</v>
      </c>
      <c r="V29" s="370">
        <f t="shared" si="3"/>
        <v>13.3</v>
      </c>
    </row>
    <row r="30" spans="1:22" s="11" customFormat="1" ht="21.75" customHeight="1">
      <c r="A30" s="8"/>
      <c r="B30" s="134" t="s">
        <v>122</v>
      </c>
      <c r="C30" s="9" t="s">
        <v>61</v>
      </c>
      <c r="D30" s="178" t="s">
        <v>82</v>
      </c>
      <c r="E30" s="513">
        <v>23591</v>
      </c>
      <c r="F30" s="389">
        <f>SUM(G30:I30)</f>
        <v>22628.5</v>
      </c>
      <c r="G30" s="373">
        <v>22615.2</v>
      </c>
      <c r="H30" s="373"/>
      <c r="I30" s="376">
        <v>13.3</v>
      </c>
      <c r="J30" s="386"/>
      <c r="K30" s="387"/>
      <c r="L30" s="387"/>
      <c r="M30" s="382"/>
      <c r="N30" s="435"/>
      <c r="O30" s="434"/>
      <c r="P30" s="382"/>
      <c r="Q30" s="592"/>
      <c r="R30" s="379">
        <f t="shared" si="6"/>
        <v>0</v>
      </c>
      <c r="S30" s="380">
        <f t="shared" si="7"/>
        <v>22628.5</v>
      </c>
      <c r="T30" s="381">
        <f t="shared" si="11"/>
        <v>22615.2</v>
      </c>
      <c r="U30" s="381">
        <f t="shared" si="12"/>
        <v>0</v>
      </c>
      <c r="V30" s="382">
        <f t="shared" si="3"/>
        <v>13.3</v>
      </c>
    </row>
    <row r="31" spans="1:22" s="11" customFormat="1" ht="24.75" customHeight="1">
      <c r="A31" s="8"/>
      <c r="B31" s="134" t="s">
        <v>124</v>
      </c>
      <c r="C31" s="9" t="s">
        <v>61</v>
      </c>
      <c r="D31" s="178" t="s">
        <v>82</v>
      </c>
      <c r="E31" s="513">
        <v>1881</v>
      </c>
      <c r="F31" s="389">
        <f>SUM(G31:I31)</f>
        <v>2525</v>
      </c>
      <c r="G31" s="373">
        <v>2525</v>
      </c>
      <c r="H31" s="373"/>
      <c r="I31" s="376"/>
      <c r="J31" s="386"/>
      <c r="K31" s="387"/>
      <c r="L31" s="387"/>
      <c r="M31" s="382"/>
      <c r="N31" s="435"/>
      <c r="O31" s="434"/>
      <c r="P31" s="382"/>
      <c r="Q31" s="592"/>
      <c r="R31" s="379">
        <f t="shared" si="6"/>
        <v>0</v>
      </c>
      <c r="S31" s="380">
        <f t="shared" si="7"/>
        <v>2525</v>
      </c>
      <c r="T31" s="381">
        <f t="shared" si="11"/>
        <v>2525</v>
      </c>
      <c r="U31" s="381">
        <f t="shared" si="12"/>
        <v>0</v>
      </c>
      <c r="V31" s="382">
        <f t="shared" si="3"/>
        <v>0</v>
      </c>
    </row>
    <row r="32" spans="1:22" s="11" customFormat="1" ht="20.25" customHeight="1">
      <c r="A32" s="8"/>
      <c r="B32" s="134" t="s">
        <v>309</v>
      </c>
      <c r="C32" s="9" t="s">
        <v>61</v>
      </c>
      <c r="D32" s="178" t="s">
        <v>82</v>
      </c>
      <c r="E32" s="513"/>
      <c r="F32" s="389"/>
      <c r="G32" s="373"/>
      <c r="H32" s="373"/>
      <c r="I32" s="376"/>
      <c r="J32" s="386"/>
      <c r="K32" s="387"/>
      <c r="L32" s="387"/>
      <c r="M32" s="382"/>
      <c r="N32" s="435"/>
      <c r="O32" s="434"/>
      <c r="P32" s="382"/>
      <c r="Q32" s="592"/>
      <c r="R32" s="379">
        <f t="shared" si="6"/>
        <v>0</v>
      </c>
      <c r="S32" s="380">
        <f t="shared" si="7"/>
        <v>0</v>
      </c>
      <c r="T32" s="381">
        <f t="shared" si="11"/>
        <v>0</v>
      </c>
      <c r="U32" s="381">
        <f t="shared" si="12"/>
        <v>0</v>
      </c>
      <c r="V32" s="382">
        <f t="shared" si="3"/>
        <v>0</v>
      </c>
    </row>
    <row r="33" spans="1:22" s="11" customFormat="1" ht="21.75" customHeight="1">
      <c r="A33" s="8"/>
      <c r="B33" s="134" t="s">
        <v>123</v>
      </c>
      <c r="C33" s="9" t="s">
        <v>61</v>
      </c>
      <c r="D33" s="178" t="s">
        <v>82</v>
      </c>
      <c r="E33" s="513"/>
      <c r="F33" s="389">
        <f aca="true" t="shared" si="17" ref="F33:F40">SUM(G33:I33)</f>
        <v>10.6</v>
      </c>
      <c r="G33" s="373"/>
      <c r="H33" s="373">
        <v>10.6</v>
      </c>
      <c r="I33" s="376"/>
      <c r="J33" s="386"/>
      <c r="K33" s="387"/>
      <c r="L33" s="387"/>
      <c r="M33" s="382"/>
      <c r="N33" s="435"/>
      <c r="O33" s="434"/>
      <c r="P33" s="382"/>
      <c r="Q33" s="592"/>
      <c r="R33" s="379">
        <f t="shared" si="6"/>
        <v>0</v>
      </c>
      <c r="S33" s="380">
        <f t="shared" si="7"/>
        <v>10.6</v>
      </c>
      <c r="T33" s="381">
        <f t="shared" si="11"/>
        <v>0</v>
      </c>
      <c r="U33" s="381">
        <f>SUM(H33+N33+O33+P33)</f>
        <v>10.6</v>
      </c>
      <c r="V33" s="382">
        <f t="shared" si="3"/>
        <v>0</v>
      </c>
    </row>
    <row r="34" spans="1:22" s="11" customFormat="1" ht="22.5" customHeight="1">
      <c r="A34" s="8"/>
      <c r="B34" s="134" t="s">
        <v>85</v>
      </c>
      <c r="C34" s="9" t="s">
        <v>61</v>
      </c>
      <c r="D34" s="178" t="s">
        <v>82</v>
      </c>
      <c r="E34" s="513"/>
      <c r="F34" s="389">
        <f t="shared" si="17"/>
        <v>1487.7</v>
      </c>
      <c r="G34" s="373">
        <v>1487.7</v>
      </c>
      <c r="H34" s="373"/>
      <c r="I34" s="376"/>
      <c r="J34" s="432"/>
      <c r="K34" s="387"/>
      <c r="L34" s="387"/>
      <c r="M34" s="382">
        <v>0</v>
      </c>
      <c r="N34" s="435"/>
      <c r="O34" s="434"/>
      <c r="P34" s="382"/>
      <c r="Q34" s="592"/>
      <c r="R34" s="379">
        <f t="shared" si="6"/>
        <v>0</v>
      </c>
      <c r="S34" s="380">
        <f t="shared" si="7"/>
        <v>1487.7</v>
      </c>
      <c r="T34" s="381">
        <f t="shared" si="11"/>
        <v>1487.7</v>
      </c>
      <c r="U34" s="381">
        <f t="shared" si="12"/>
        <v>0</v>
      </c>
      <c r="V34" s="382">
        <f t="shared" si="3"/>
        <v>0</v>
      </c>
    </row>
    <row r="35" spans="1:22" s="11" customFormat="1" ht="35.25" customHeight="1">
      <c r="A35" s="8"/>
      <c r="B35" s="134" t="s">
        <v>53</v>
      </c>
      <c r="C35" s="9" t="s">
        <v>61</v>
      </c>
      <c r="D35" s="178" t="s">
        <v>82</v>
      </c>
      <c r="E35" s="513">
        <v>5876.3</v>
      </c>
      <c r="F35" s="389">
        <f t="shared" si="17"/>
        <v>6329.3</v>
      </c>
      <c r="G35" s="373"/>
      <c r="H35" s="373">
        <v>6329.3</v>
      </c>
      <c r="I35" s="376"/>
      <c r="J35" s="386"/>
      <c r="K35" s="387"/>
      <c r="L35" s="387"/>
      <c r="M35" s="382"/>
      <c r="N35" s="435">
        <v>0</v>
      </c>
      <c r="O35" s="434"/>
      <c r="P35" s="382"/>
      <c r="Q35" s="592"/>
      <c r="R35" s="379">
        <f t="shared" si="6"/>
        <v>0</v>
      </c>
      <c r="S35" s="380">
        <f t="shared" si="7"/>
        <v>6329.3</v>
      </c>
      <c r="T35" s="381">
        <f t="shared" si="11"/>
        <v>0</v>
      </c>
      <c r="U35" s="381">
        <f t="shared" si="12"/>
        <v>6329.3</v>
      </c>
      <c r="V35" s="382">
        <f t="shared" si="3"/>
        <v>0</v>
      </c>
    </row>
    <row r="36" spans="1:22" s="11" customFormat="1" ht="36.75" customHeight="1">
      <c r="A36" s="8"/>
      <c r="B36" s="134" t="s">
        <v>509</v>
      </c>
      <c r="C36" s="9" t="s">
        <v>61</v>
      </c>
      <c r="D36" s="178" t="s">
        <v>82</v>
      </c>
      <c r="E36" s="513">
        <v>4391</v>
      </c>
      <c r="F36" s="389">
        <f t="shared" si="17"/>
        <v>4391</v>
      </c>
      <c r="G36" s="373"/>
      <c r="H36" s="373">
        <v>4391</v>
      </c>
      <c r="I36" s="376"/>
      <c r="J36" s="386"/>
      <c r="K36" s="387"/>
      <c r="L36" s="387"/>
      <c r="M36" s="382"/>
      <c r="N36" s="435"/>
      <c r="O36" s="434"/>
      <c r="P36" s="382"/>
      <c r="Q36" s="592"/>
      <c r="R36" s="379">
        <f t="shared" si="6"/>
        <v>0</v>
      </c>
      <c r="S36" s="380">
        <f t="shared" si="7"/>
        <v>4391</v>
      </c>
      <c r="T36" s="381">
        <f t="shared" si="11"/>
        <v>0</v>
      </c>
      <c r="U36" s="381">
        <f t="shared" si="12"/>
        <v>4391</v>
      </c>
      <c r="V36" s="382">
        <f t="shared" si="3"/>
        <v>0</v>
      </c>
    </row>
    <row r="37" spans="1:22" s="11" customFormat="1" ht="26.25" customHeight="1">
      <c r="A37" s="8"/>
      <c r="B37" s="134" t="s">
        <v>510</v>
      </c>
      <c r="C37" s="9" t="s">
        <v>61</v>
      </c>
      <c r="D37" s="178" t="s">
        <v>82</v>
      </c>
      <c r="E37" s="513">
        <v>2395.9</v>
      </c>
      <c r="F37" s="389">
        <f t="shared" si="17"/>
        <v>2395.9</v>
      </c>
      <c r="G37" s="436"/>
      <c r="H37" s="436">
        <v>2395.9</v>
      </c>
      <c r="I37" s="431"/>
      <c r="J37" s="386"/>
      <c r="K37" s="387"/>
      <c r="L37" s="387"/>
      <c r="M37" s="382"/>
      <c r="N37" s="435"/>
      <c r="O37" s="434"/>
      <c r="P37" s="382"/>
      <c r="Q37" s="592"/>
      <c r="R37" s="379">
        <f t="shared" si="6"/>
        <v>0</v>
      </c>
      <c r="S37" s="380">
        <f t="shared" si="7"/>
        <v>2395.9</v>
      </c>
      <c r="T37" s="381">
        <f t="shared" si="11"/>
        <v>0</v>
      </c>
      <c r="U37" s="381">
        <f t="shared" si="12"/>
        <v>2395.9</v>
      </c>
      <c r="V37" s="382">
        <f t="shared" si="3"/>
        <v>0</v>
      </c>
    </row>
    <row r="38" spans="1:22" s="11" customFormat="1" ht="35.25" customHeight="1">
      <c r="A38" s="8"/>
      <c r="B38" s="134" t="s">
        <v>250</v>
      </c>
      <c r="C38" s="9" t="s">
        <v>61</v>
      </c>
      <c r="D38" s="178" t="s">
        <v>82</v>
      </c>
      <c r="E38" s="513">
        <v>18</v>
      </c>
      <c r="F38" s="389">
        <f t="shared" si="17"/>
        <v>18</v>
      </c>
      <c r="G38" s="436"/>
      <c r="H38" s="436">
        <v>18</v>
      </c>
      <c r="I38" s="431"/>
      <c r="J38" s="386"/>
      <c r="K38" s="387"/>
      <c r="L38" s="387"/>
      <c r="M38" s="382"/>
      <c r="N38" s="435"/>
      <c r="O38" s="434"/>
      <c r="P38" s="382"/>
      <c r="Q38" s="592"/>
      <c r="R38" s="379">
        <f t="shared" si="6"/>
        <v>0</v>
      </c>
      <c r="S38" s="380">
        <f t="shared" si="7"/>
        <v>18</v>
      </c>
      <c r="T38" s="381">
        <f t="shared" si="11"/>
        <v>0</v>
      </c>
      <c r="U38" s="381">
        <f t="shared" si="12"/>
        <v>18</v>
      </c>
      <c r="V38" s="382">
        <f t="shared" si="3"/>
        <v>0</v>
      </c>
    </row>
    <row r="39" spans="1:22" s="11" customFormat="1" ht="31.5" customHeight="1" hidden="1">
      <c r="A39" s="15"/>
      <c r="B39" s="134" t="s">
        <v>87</v>
      </c>
      <c r="C39" s="9" t="s">
        <v>61</v>
      </c>
      <c r="D39" s="178" t="s">
        <v>82</v>
      </c>
      <c r="E39" s="513"/>
      <c r="F39" s="389">
        <f t="shared" si="17"/>
        <v>0</v>
      </c>
      <c r="G39" s="436">
        <v>0</v>
      </c>
      <c r="H39" s="436">
        <v>0</v>
      </c>
      <c r="I39" s="431">
        <v>0</v>
      </c>
      <c r="J39" s="386"/>
      <c r="K39" s="387"/>
      <c r="L39" s="387"/>
      <c r="M39" s="382"/>
      <c r="N39" s="435"/>
      <c r="O39" s="434"/>
      <c r="P39" s="382"/>
      <c r="Q39" s="592"/>
      <c r="R39" s="379">
        <f t="shared" si="6"/>
        <v>0</v>
      </c>
      <c r="S39" s="380">
        <f t="shared" si="7"/>
        <v>0</v>
      </c>
      <c r="T39" s="381">
        <f t="shared" si="11"/>
        <v>0</v>
      </c>
      <c r="U39" s="381">
        <f>SUM(H39+K39+L39+M39+N39)</f>
        <v>0</v>
      </c>
      <c r="V39" s="382">
        <f t="shared" si="3"/>
        <v>0</v>
      </c>
    </row>
    <row r="40" spans="1:22" s="11" customFormat="1" ht="19.5" customHeight="1" hidden="1">
      <c r="A40" s="15"/>
      <c r="B40" s="134" t="s">
        <v>256</v>
      </c>
      <c r="C40" s="9" t="s">
        <v>61</v>
      </c>
      <c r="D40" s="178" t="s">
        <v>82</v>
      </c>
      <c r="E40" s="513"/>
      <c r="F40" s="389">
        <f t="shared" si="17"/>
        <v>0</v>
      </c>
      <c r="G40" s="522">
        <v>0</v>
      </c>
      <c r="H40" s="522"/>
      <c r="I40" s="419"/>
      <c r="J40" s="386"/>
      <c r="K40" s="387"/>
      <c r="L40" s="387"/>
      <c r="M40" s="382"/>
      <c r="N40" s="438"/>
      <c r="O40" s="461"/>
      <c r="P40" s="406"/>
      <c r="Q40" s="592"/>
      <c r="R40" s="379">
        <f t="shared" si="6"/>
        <v>0</v>
      </c>
      <c r="S40" s="380">
        <f t="shared" si="7"/>
        <v>0</v>
      </c>
      <c r="T40" s="381">
        <f t="shared" si="11"/>
        <v>0</v>
      </c>
      <c r="U40" s="381">
        <f>SUM(H40+K40+L40+M40+N40)</f>
        <v>0</v>
      </c>
      <c r="V40" s="382">
        <f t="shared" si="3"/>
        <v>0</v>
      </c>
    </row>
    <row r="41" spans="1:22" s="11" customFormat="1" ht="30" customHeight="1">
      <c r="A41" s="15" t="s">
        <v>88</v>
      </c>
      <c r="B41" s="161" t="s">
        <v>89</v>
      </c>
      <c r="C41" s="162" t="s">
        <v>66</v>
      </c>
      <c r="D41" s="179" t="s">
        <v>62</v>
      </c>
      <c r="E41" s="360">
        <f>SUM(E42+E50)</f>
        <v>117596</v>
      </c>
      <c r="F41" s="361">
        <f aca="true" t="shared" si="18" ref="F41:Q41">SUM(F42+F50)</f>
        <v>126323.09999999999</v>
      </c>
      <c r="G41" s="362">
        <f t="shared" si="18"/>
        <v>112113.09999999999</v>
      </c>
      <c r="H41" s="362">
        <f t="shared" si="18"/>
        <v>14210</v>
      </c>
      <c r="I41" s="365">
        <f t="shared" si="18"/>
        <v>0</v>
      </c>
      <c r="J41" s="361">
        <f t="shared" si="18"/>
        <v>0</v>
      </c>
      <c r="K41" s="362">
        <f t="shared" si="18"/>
        <v>0</v>
      </c>
      <c r="L41" s="362">
        <f t="shared" si="18"/>
        <v>0</v>
      </c>
      <c r="M41" s="363">
        <f t="shared" si="18"/>
        <v>0</v>
      </c>
      <c r="N41" s="366">
        <f t="shared" si="18"/>
        <v>0</v>
      </c>
      <c r="O41" s="412">
        <f t="shared" si="18"/>
        <v>0</v>
      </c>
      <c r="P41" s="363">
        <f t="shared" si="18"/>
        <v>0</v>
      </c>
      <c r="Q41" s="412">
        <f t="shared" si="18"/>
        <v>0</v>
      </c>
      <c r="R41" s="511">
        <f t="shared" si="6"/>
        <v>0</v>
      </c>
      <c r="S41" s="368">
        <f t="shared" si="7"/>
        <v>126323.09999999999</v>
      </c>
      <c r="T41" s="369">
        <f t="shared" si="11"/>
        <v>112113.09999999999</v>
      </c>
      <c r="U41" s="369">
        <f>SUM(H41+N41+O41+P41)</f>
        <v>14210</v>
      </c>
      <c r="V41" s="569">
        <f t="shared" si="3"/>
        <v>0</v>
      </c>
    </row>
    <row r="42" spans="1:22" s="11" customFormat="1" ht="23.25" customHeight="1">
      <c r="A42" s="15" t="s">
        <v>520</v>
      </c>
      <c r="B42" s="161" t="s">
        <v>521</v>
      </c>
      <c r="C42" s="162" t="s">
        <v>66</v>
      </c>
      <c r="D42" s="179" t="s">
        <v>64</v>
      </c>
      <c r="E42" s="360">
        <f>SUM(E43)</f>
        <v>112581</v>
      </c>
      <c r="F42" s="361">
        <f>SUM(F43+F48)</f>
        <v>119619.4</v>
      </c>
      <c r="G42" s="362">
        <f>SUM(G43+G48)</f>
        <v>105409.4</v>
      </c>
      <c r="H42" s="362">
        <f>SUM(H43+H48)</f>
        <v>14210</v>
      </c>
      <c r="I42" s="365">
        <f>SUM(I43+I48)</f>
        <v>0</v>
      </c>
      <c r="J42" s="593"/>
      <c r="K42" s="594">
        <f>SUM(K43)</f>
        <v>0</v>
      </c>
      <c r="L42" s="595"/>
      <c r="M42" s="596"/>
      <c r="N42" s="597"/>
      <c r="O42" s="598"/>
      <c r="P42" s="599"/>
      <c r="Q42" s="600"/>
      <c r="R42" s="511">
        <f t="shared" si="6"/>
        <v>0</v>
      </c>
      <c r="S42" s="368">
        <f t="shared" si="7"/>
        <v>119619.4</v>
      </c>
      <c r="T42" s="369">
        <f t="shared" si="11"/>
        <v>105409.4</v>
      </c>
      <c r="U42" s="369">
        <f>SUM(H42+N42+O42+P42)</f>
        <v>14210</v>
      </c>
      <c r="V42" s="569">
        <f t="shared" si="3"/>
        <v>0</v>
      </c>
    </row>
    <row r="43" spans="1:22" s="14" customFormat="1" ht="21" customHeight="1">
      <c r="A43" s="12"/>
      <c r="B43" s="134" t="s">
        <v>257</v>
      </c>
      <c r="C43" s="9" t="s">
        <v>66</v>
      </c>
      <c r="D43" s="178" t="s">
        <v>64</v>
      </c>
      <c r="E43" s="513">
        <v>112581</v>
      </c>
      <c r="F43" s="389">
        <f aca="true" t="shared" si="19" ref="F43:F49">SUM(G43:I43)</f>
        <v>119619.4</v>
      </c>
      <c r="G43" s="373">
        <v>105409.4</v>
      </c>
      <c r="H43" s="373">
        <v>14210</v>
      </c>
      <c r="I43" s="376"/>
      <c r="J43" s="601"/>
      <c r="K43" s="386"/>
      <c r="L43" s="602"/>
      <c r="M43" s="603"/>
      <c r="N43" s="604"/>
      <c r="O43" s="605"/>
      <c r="P43" s="603"/>
      <c r="Q43" s="606"/>
      <c r="R43" s="379">
        <f t="shared" si="6"/>
        <v>0</v>
      </c>
      <c r="S43" s="380">
        <f t="shared" si="7"/>
        <v>119619.4</v>
      </c>
      <c r="T43" s="381">
        <f t="shared" si="11"/>
        <v>105409.4</v>
      </c>
      <c r="U43" s="381">
        <f>SUM(H43+N43+O43+P43)</f>
        <v>14210</v>
      </c>
      <c r="V43" s="382">
        <f t="shared" si="3"/>
        <v>0</v>
      </c>
    </row>
    <row r="44" spans="1:22" s="11" customFormat="1" ht="18" customHeight="1" hidden="1">
      <c r="A44" s="8"/>
      <c r="B44" s="134" t="s">
        <v>523</v>
      </c>
      <c r="C44" s="9" t="s">
        <v>66</v>
      </c>
      <c r="D44" s="178" t="s">
        <v>64</v>
      </c>
      <c r="E44" s="513"/>
      <c r="F44" s="389">
        <f t="shared" si="19"/>
        <v>0</v>
      </c>
      <c r="G44" s="522"/>
      <c r="H44" s="522"/>
      <c r="I44" s="419"/>
      <c r="J44" s="453"/>
      <c r="K44" s="386"/>
      <c r="L44" s="387"/>
      <c r="M44" s="382"/>
      <c r="N44" s="455"/>
      <c r="O44" s="527"/>
      <c r="P44" s="381"/>
      <c r="Q44" s="433"/>
      <c r="R44" s="379">
        <f t="shared" si="6"/>
        <v>0</v>
      </c>
      <c r="S44" s="380">
        <f t="shared" si="7"/>
        <v>0</v>
      </c>
      <c r="T44" s="381">
        <f t="shared" si="11"/>
        <v>0</v>
      </c>
      <c r="U44" s="381">
        <f aca="true" t="shared" si="20" ref="U44:U49">SUM(H44+K44+L44+M44+N44)</f>
        <v>0</v>
      </c>
      <c r="V44" s="395">
        <f aca="true" t="shared" si="21" ref="V44:V49">SUM(I44+L44+M44+N44+P44)</f>
        <v>0</v>
      </c>
    </row>
    <row r="45" spans="1:22" s="11" customFormat="1" ht="32.25" customHeight="1" hidden="1">
      <c r="A45" s="8"/>
      <c r="B45" s="134" t="s">
        <v>524</v>
      </c>
      <c r="C45" s="9" t="s">
        <v>66</v>
      </c>
      <c r="D45" s="178" t="s">
        <v>64</v>
      </c>
      <c r="E45" s="513"/>
      <c r="F45" s="389">
        <f t="shared" si="19"/>
        <v>0</v>
      </c>
      <c r="G45" s="522"/>
      <c r="H45" s="522"/>
      <c r="I45" s="419"/>
      <c r="J45" s="432"/>
      <c r="K45" s="386"/>
      <c r="L45" s="387"/>
      <c r="M45" s="382"/>
      <c r="N45" s="435"/>
      <c r="O45" s="434"/>
      <c r="P45" s="387"/>
      <c r="Q45" s="433"/>
      <c r="R45" s="379">
        <f t="shared" si="6"/>
        <v>0</v>
      </c>
      <c r="S45" s="380">
        <f t="shared" si="7"/>
        <v>0</v>
      </c>
      <c r="T45" s="381">
        <f t="shared" si="11"/>
        <v>0</v>
      </c>
      <c r="U45" s="381">
        <f t="shared" si="20"/>
        <v>0</v>
      </c>
      <c r="V45" s="395">
        <f t="shared" si="21"/>
        <v>0</v>
      </c>
    </row>
    <row r="46" spans="1:22" s="11" customFormat="1" ht="32.25" customHeight="1" hidden="1">
      <c r="A46" s="8"/>
      <c r="B46" s="134" t="s">
        <v>525</v>
      </c>
      <c r="C46" s="9" t="s">
        <v>66</v>
      </c>
      <c r="D46" s="178" t="s">
        <v>64</v>
      </c>
      <c r="E46" s="513"/>
      <c r="F46" s="389">
        <f t="shared" si="19"/>
        <v>0</v>
      </c>
      <c r="G46" s="522"/>
      <c r="H46" s="522"/>
      <c r="I46" s="419"/>
      <c r="J46" s="432"/>
      <c r="K46" s="386"/>
      <c r="L46" s="387"/>
      <c r="M46" s="382"/>
      <c r="N46" s="435"/>
      <c r="O46" s="434"/>
      <c r="P46" s="387"/>
      <c r="Q46" s="433"/>
      <c r="R46" s="379">
        <f t="shared" si="6"/>
        <v>0</v>
      </c>
      <c r="S46" s="380">
        <f t="shared" si="7"/>
        <v>0</v>
      </c>
      <c r="T46" s="381">
        <f t="shared" si="11"/>
        <v>0</v>
      </c>
      <c r="U46" s="381">
        <f t="shared" si="20"/>
        <v>0</v>
      </c>
      <c r="V46" s="395">
        <f t="shared" si="21"/>
        <v>0</v>
      </c>
    </row>
    <row r="47" spans="1:22" s="11" customFormat="1" ht="24.75" customHeight="1" hidden="1">
      <c r="A47" s="8"/>
      <c r="B47" s="134" t="s">
        <v>526</v>
      </c>
      <c r="C47" s="9" t="s">
        <v>66</v>
      </c>
      <c r="D47" s="178" t="s">
        <v>64</v>
      </c>
      <c r="E47" s="513"/>
      <c r="F47" s="389">
        <f t="shared" si="19"/>
        <v>0</v>
      </c>
      <c r="G47" s="522"/>
      <c r="H47" s="522"/>
      <c r="I47" s="419"/>
      <c r="J47" s="432"/>
      <c r="K47" s="386"/>
      <c r="L47" s="387"/>
      <c r="M47" s="382"/>
      <c r="N47" s="435"/>
      <c r="O47" s="434"/>
      <c r="P47" s="387"/>
      <c r="Q47" s="433"/>
      <c r="R47" s="379">
        <f t="shared" si="6"/>
        <v>0</v>
      </c>
      <c r="S47" s="380">
        <f t="shared" si="7"/>
        <v>0</v>
      </c>
      <c r="T47" s="381">
        <f t="shared" si="11"/>
        <v>0</v>
      </c>
      <c r="U47" s="381">
        <f t="shared" si="20"/>
        <v>0</v>
      </c>
      <c r="V47" s="395">
        <f t="shared" si="21"/>
        <v>0</v>
      </c>
    </row>
    <row r="48" spans="1:22" s="11" customFormat="1" ht="66" customHeight="1" hidden="1">
      <c r="A48" s="8"/>
      <c r="B48" s="134" t="s">
        <v>553</v>
      </c>
      <c r="C48" s="9" t="s">
        <v>66</v>
      </c>
      <c r="D48" s="178" t="s">
        <v>64</v>
      </c>
      <c r="E48" s="513"/>
      <c r="F48" s="389">
        <f t="shared" si="19"/>
        <v>0</v>
      </c>
      <c r="G48" s="522"/>
      <c r="H48" s="522"/>
      <c r="I48" s="419"/>
      <c r="J48" s="432"/>
      <c r="K48" s="386"/>
      <c r="L48" s="387"/>
      <c r="M48" s="382"/>
      <c r="N48" s="435"/>
      <c r="O48" s="434"/>
      <c r="P48" s="387"/>
      <c r="Q48" s="433"/>
      <c r="R48" s="379">
        <f t="shared" si="6"/>
        <v>0</v>
      </c>
      <c r="S48" s="380">
        <f t="shared" si="7"/>
        <v>0</v>
      </c>
      <c r="T48" s="381">
        <f t="shared" si="11"/>
        <v>0</v>
      </c>
      <c r="U48" s="381">
        <f t="shared" si="20"/>
        <v>0</v>
      </c>
      <c r="V48" s="395">
        <f t="shared" si="21"/>
        <v>0</v>
      </c>
    </row>
    <row r="49" spans="1:22" s="11" customFormat="1" ht="63.75" customHeight="1" hidden="1">
      <c r="A49" s="130"/>
      <c r="B49" s="136" t="s">
        <v>275</v>
      </c>
      <c r="C49" s="44" t="s">
        <v>66</v>
      </c>
      <c r="D49" s="181" t="s">
        <v>64</v>
      </c>
      <c r="E49" s="544"/>
      <c r="F49" s="533">
        <f t="shared" si="19"/>
        <v>0</v>
      </c>
      <c r="G49" s="524"/>
      <c r="H49" s="524"/>
      <c r="I49" s="607"/>
      <c r="J49" s="439"/>
      <c r="K49" s="386"/>
      <c r="L49" s="387"/>
      <c r="M49" s="382"/>
      <c r="N49" s="438"/>
      <c r="O49" s="461"/>
      <c r="P49" s="440"/>
      <c r="Q49" s="441"/>
      <c r="R49" s="403">
        <f t="shared" si="6"/>
        <v>0</v>
      </c>
      <c r="S49" s="404">
        <f t="shared" si="7"/>
        <v>0</v>
      </c>
      <c r="T49" s="405">
        <f t="shared" si="11"/>
        <v>0</v>
      </c>
      <c r="U49" s="405">
        <f t="shared" si="20"/>
        <v>0</v>
      </c>
      <c r="V49" s="608">
        <f t="shared" si="21"/>
        <v>0</v>
      </c>
    </row>
    <row r="50" spans="1:65" s="18" customFormat="1" ht="30" customHeight="1">
      <c r="A50" s="37" t="s">
        <v>12</v>
      </c>
      <c r="B50" s="166" t="s">
        <v>511</v>
      </c>
      <c r="C50" s="164" t="s">
        <v>66</v>
      </c>
      <c r="D50" s="177" t="s">
        <v>91</v>
      </c>
      <c r="E50" s="416">
        <f>SUM(E51+E52)</f>
        <v>5015</v>
      </c>
      <c r="F50" s="361">
        <f aca="true" t="shared" si="22" ref="F50:F62">SUM(G50:I50)</f>
        <v>6703.7</v>
      </c>
      <c r="G50" s="362">
        <f>SUM(G51+G52)</f>
        <v>6703.7</v>
      </c>
      <c r="H50" s="362">
        <f>SUM(H51+H52)</f>
        <v>0</v>
      </c>
      <c r="I50" s="365">
        <f>SUM(I51+I52)</f>
        <v>0</v>
      </c>
      <c r="J50" s="364">
        <f aca="true" t="shared" si="23" ref="J50:Q50">SUM(J51+J52)</f>
        <v>0</v>
      </c>
      <c r="K50" s="361">
        <f t="shared" si="23"/>
        <v>0</v>
      </c>
      <c r="L50" s="362">
        <f t="shared" si="23"/>
        <v>0</v>
      </c>
      <c r="M50" s="363">
        <f t="shared" si="23"/>
        <v>0</v>
      </c>
      <c r="N50" s="366">
        <f t="shared" si="23"/>
        <v>0</v>
      </c>
      <c r="O50" s="412">
        <f t="shared" si="23"/>
        <v>0</v>
      </c>
      <c r="P50" s="363">
        <f t="shared" si="23"/>
        <v>0</v>
      </c>
      <c r="Q50" s="479">
        <f t="shared" si="23"/>
        <v>0</v>
      </c>
      <c r="R50" s="511">
        <f t="shared" si="6"/>
        <v>0</v>
      </c>
      <c r="S50" s="368">
        <f t="shared" si="7"/>
        <v>6703.7</v>
      </c>
      <c r="T50" s="369">
        <f aca="true" t="shared" si="24" ref="T50:T55">SUM(G50+J50+K50+L50+M50)</f>
        <v>6703.7</v>
      </c>
      <c r="U50" s="369">
        <f aca="true" t="shared" si="25" ref="U50:U107">SUM(H50+N50+O50+P50)</f>
        <v>0</v>
      </c>
      <c r="V50" s="370">
        <f aca="true" t="shared" si="26" ref="V50:V107">SUM(I50+Q50)</f>
        <v>0</v>
      </c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</row>
    <row r="51" spans="1:22" s="18" customFormat="1" ht="23.25" customHeight="1">
      <c r="A51" s="15"/>
      <c r="B51" s="134" t="s">
        <v>90</v>
      </c>
      <c r="C51" s="9" t="s">
        <v>66</v>
      </c>
      <c r="D51" s="178" t="s">
        <v>91</v>
      </c>
      <c r="E51" s="371">
        <v>723</v>
      </c>
      <c r="F51" s="372">
        <f t="shared" si="22"/>
        <v>1045.8</v>
      </c>
      <c r="G51" s="373">
        <v>1045.8</v>
      </c>
      <c r="H51" s="373"/>
      <c r="I51" s="376"/>
      <c r="J51" s="528"/>
      <c r="K51" s="386"/>
      <c r="L51" s="529"/>
      <c r="M51" s="586">
        <v>0</v>
      </c>
      <c r="N51" s="532"/>
      <c r="O51" s="530"/>
      <c r="P51" s="531"/>
      <c r="Q51" s="586"/>
      <c r="R51" s="385">
        <f t="shared" si="6"/>
        <v>0</v>
      </c>
      <c r="S51" s="386">
        <f t="shared" si="7"/>
        <v>1045.8</v>
      </c>
      <c r="T51" s="387">
        <f t="shared" si="24"/>
        <v>1045.8</v>
      </c>
      <c r="U51" s="387">
        <f t="shared" si="25"/>
        <v>0</v>
      </c>
      <c r="V51" s="382">
        <f t="shared" si="26"/>
        <v>0</v>
      </c>
    </row>
    <row r="52" spans="1:22" s="11" customFormat="1" ht="20.25" customHeight="1">
      <c r="A52" s="15"/>
      <c r="B52" s="134" t="s">
        <v>46</v>
      </c>
      <c r="C52" s="9" t="s">
        <v>66</v>
      </c>
      <c r="D52" s="178" t="s">
        <v>91</v>
      </c>
      <c r="E52" s="371">
        <v>4292</v>
      </c>
      <c r="F52" s="372">
        <f t="shared" si="22"/>
        <v>5657.9</v>
      </c>
      <c r="G52" s="373">
        <v>5657.9</v>
      </c>
      <c r="H52" s="373"/>
      <c r="I52" s="376"/>
      <c r="J52" s="432"/>
      <c r="K52" s="460"/>
      <c r="L52" s="440"/>
      <c r="M52" s="406"/>
      <c r="N52" s="435"/>
      <c r="O52" s="434"/>
      <c r="P52" s="433"/>
      <c r="Q52" s="382"/>
      <c r="R52" s="385">
        <f t="shared" si="6"/>
        <v>0</v>
      </c>
      <c r="S52" s="386">
        <f t="shared" si="7"/>
        <v>5657.9</v>
      </c>
      <c r="T52" s="387">
        <f t="shared" si="24"/>
        <v>5657.9</v>
      </c>
      <c r="U52" s="387">
        <f t="shared" si="25"/>
        <v>0</v>
      </c>
      <c r="V52" s="382">
        <f t="shared" si="26"/>
        <v>0</v>
      </c>
    </row>
    <row r="53" spans="1:22" s="11" customFormat="1" ht="19.5" customHeight="1">
      <c r="A53" s="23" t="s">
        <v>92</v>
      </c>
      <c r="B53" s="133" t="s">
        <v>93</v>
      </c>
      <c r="C53" s="24" t="s">
        <v>71</v>
      </c>
      <c r="D53" s="176" t="s">
        <v>62</v>
      </c>
      <c r="E53" s="418">
        <f>SUM(E54+E68+E70+E72+E80)</f>
        <v>48447</v>
      </c>
      <c r="F53" s="389">
        <f t="shared" si="22"/>
        <v>54188</v>
      </c>
      <c r="G53" s="423">
        <f>SUM(G68+G70+G72+G80+G54)</f>
        <v>52147.9</v>
      </c>
      <c r="H53" s="423">
        <f>SUM(H68+H70+H72+H80+H54)</f>
        <v>1948.9</v>
      </c>
      <c r="I53" s="424">
        <f aca="true" t="shared" si="27" ref="I53:Q53">SUM(I68+I70+I72+I80)</f>
        <v>91.2</v>
      </c>
      <c r="J53" s="422">
        <f t="shared" si="27"/>
        <v>0</v>
      </c>
      <c r="K53" s="478">
        <f t="shared" si="27"/>
        <v>0</v>
      </c>
      <c r="L53" s="522">
        <f t="shared" si="27"/>
        <v>0</v>
      </c>
      <c r="M53" s="426">
        <f t="shared" si="27"/>
        <v>70</v>
      </c>
      <c r="N53" s="427">
        <f>SUM(N68+N70+N72+N80+N54)</f>
        <v>444.3</v>
      </c>
      <c r="O53" s="492">
        <f t="shared" si="27"/>
        <v>0</v>
      </c>
      <c r="P53" s="420">
        <f t="shared" si="27"/>
        <v>0</v>
      </c>
      <c r="Q53" s="492">
        <f t="shared" si="27"/>
        <v>0</v>
      </c>
      <c r="R53" s="540">
        <f t="shared" si="6"/>
        <v>514.3</v>
      </c>
      <c r="S53" s="566">
        <f t="shared" si="7"/>
        <v>54702.299999999996</v>
      </c>
      <c r="T53" s="541">
        <f t="shared" si="24"/>
        <v>52217.9</v>
      </c>
      <c r="U53" s="541">
        <f t="shared" si="25"/>
        <v>2393.2000000000003</v>
      </c>
      <c r="V53" s="567">
        <f t="shared" si="26"/>
        <v>91.2</v>
      </c>
    </row>
    <row r="54" spans="1:22" s="11" customFormat="1" ht="19.5" customHeight="1">
      <c r="A54" s="239"/>
      <c r="B54" s="135" t="s">
        <v>429</v>
      </c>
      <c r="C54" s="16" t="s">
        <v>71</v>
      </c>
      <c r="D54" s="180" t="s">
        <v>61</v>
      </c>
      <c r="E54" s="521">
        <f>SUM(E55+E56+E57)</f>
        <v>0</v>
      </c>
      <c r="F54" s="372">
        <f t="shared" si="22"/>
        <v>1840.9</v>
      </c>
      <c r="G54" s="425">
        <f>SUM(G55:G61)</f>
        <v>382</v>
      </c>
      <c r="H54" s="425">
        <f>SUM(H55:H62)</f>
        <v>1458.9</v>
      </c>
      <c r="I54" s="419"/>
      <c r="J54" s="478"/>
      <c r="K54" s="478"/>
      <c r="L54" s="522"/>
      <c r="M54" s="426"/>
      <c r="N54" s="539">
        <f>SUM(N55:N61)</f>
        <v>444.3</v>
      </c>
      <c r="O54" s="425"/>
      <c r="P54" s="426"/>
      <c r="Q54" s="425"/>
      <c r="R54" s="379">
        <f t="shared" si="6"/>
        <v>444.3</v>
      </c>
      <c r="S54" s="380">
        <f aca="true" t="shared" si="28" ref="S54:S62">SUM(T54:V54)</f>
        <v>2285.2</v>
      </c>
      <c r="T54" s="381">
        <f t="shared" si="24"/>
        <v>382</v>
      </c>
      <c r="U54" s="381">
        <f t="shared" si="25"/>
        <v>1903.2</v>
      </c>
      <c r="V54" s="382">
        <f>SUM(I54+Q54)</f>
        <v>0</v>
      </c>
    </row>
    <row r="55" spans="1:22" s="11" customFormat="1" ht="20.25" customHeight="1">
      <c r="A55" s="15"/>
      <c r="B55" s="134" t="s">
        <v>396</v>
      </c>
      <c r="C55" s="9" t="s">
        <v>71</v>
      </c>
      <c r="D55" s="178" t="s">
        <v>61</v>
      </c>
      <c r="E55" s="521"/>
      <c r="F55" s="372">
        <f t="shared" si="22"/>
        <v>1362.7</v>
      </c>
      <c r="G55" s="373">
        <v>382</v>
      </c>
      <c r="H55" s="384">
        <v>980.7</v>
      </c>
      <c r="I55" s="419"/>
      <c r="J55" s="478"/>
      <c r="K55" s="478"/>
      <c r="L55" s="522"/>
      <c r="M55" s="426"/>
      <c r="N55" s="378">
        <v>444.3</v>
      </c>
      <c r="O55" s="425"/>
      <c r="P55" s="426"/>
      <c r="Q55" s="425"/>
      <c r="R55" s="379">
        <f t="shared" si="6"/>
        <v>444.3</v>
      </c>
      <c r="S55" s="380">
        <f t="shared" si="28"/>
        <v>1807</v>
      </c>
      <c r="T55" s="381">
        <f t="shared" si="24"/>
        <v>382</v>
      </c>
      <c r="U55" s="381">
        <f t="shared" si="25"/>
        <v>1425</v>
      </c>
      <c r="V55" s="382"/>
    </row>
    <row r="56" spans="1:22" s="11" customFormat="1" ht="21" customHeight="1">
      <c r="A56" s="15"/>
      <c r="B56" s="134" t="s">
        <v>146</v>
      </c>
      <c r="C56" s="9" t="s">
        <v>71</v>
      </c>
      <c r="D56" s="178" t="s">
        <v>61</v>
      </c>
      <c r="E56" s="521"/>
      <c r="F56" s="372">
        <f t="shared" si="22"/>
        <v>30</v>
      </c>
      <c r="G56" s="522"/>
      <c r="H56" s="384">
        <v>30</v>
      </c>
      <c r="I56" s="419"/>
      <c r="J56" s="478"/>
      <c r="K56" s="478"/>
      <c r="L56" s="522"/>
      <c r="M56" s="426"/>
      <c r="N56" s="378">
        <v>0</v>
      </c>
      <c r="O56" s="425"/>
      <c r="P56" s="426"/>
      <c r="Q56" s="425"/>
      <c r="R56" s="379">
        <f t="shared" si="6"/>
        <v>0</v>
      </c>
      <c r="S56" s="380">
        <f t="shared" si="28"/>
        <v>30</v>
      </c>
      <c r="T56" s="381"/>
      <c r="U56" s="381">
        <f t="shared" si="25"/>
        <v>30</v>
      </c>
      <c r="V56" s="382"/>
    </row>
    <row r="57" spans="1:22" s="11" customFormat="1" ht="24" customHeight="1">
      <c r="A57" s="15"/>
      <c r="B57" s="134" t="s">
        <v>147</v>
      </c>
      <c r="C57" s="9" t="s">
        <v>71</v>
      </c>
      <c r="D57" s="178" t="s">
        <v>61</v>
      </c>
      <c r="E57" s="521"/>
      <c r="F57" s="372">
        <f t="shared" si="22"/>
        <v>30</v>
      </c>
      <c r="G57" s="522"/>
      <c r="H57" s="384">
        <v>30</v>
      </c>
      <c r="I57" s="419"/>
      <c r="J57" s="478"/>
      <c r="K57" s="478"/>
      <c r="L57" s="522"/>
      <c r="M57" s="426"/>
      <c r="N57" s="378">
        <v>0</v>
      </c>
      <c r="O57" s="425"/>
      <c r="P57" s="426"/>
      <c r="Q57" s="425"/>
      <c r="R57" s="379">
        <f t="shared" si="6"/>
        <v>0</v>
      </c>
      <c r="S57" s="380">
        <f t="shared" si="28"/>
        <v>30</v>
      </c>
      <c r="T57" s="381"/>
      <c r="U57" s="381">
        <f t="shared" si="25"/>
        <v>30</v>
      </c>
      <c r="V57" s="382"/>
    </row>
    <row r="58" spans="1:22" s="11" customFormat="1" ht="21" customHeight="1">
      <c r="A58" s="15"/>
      <c r="B58" s="134" t="s">
        <v>148</v>
      </c>
      <c r="C58" s="331" t="s">
        <v>173</v>
      </c>
      <c r="D58" s="332" t="s">
        <v>169</v>
      </c>
      <c r="E58" s="521"/>
      <c r="F58" s="372">
        <f t="shared" si="22"/>
        <v>30</v>
      </c>
      <c r="G58" s="522"/>
      <c r="H58" s="384">
        <v>30</v>
      </c>
      <c r="I58" s="419"/>
      <c r="J58" s="523"/>
      <c r="K58" s="523"/>
      <c r="L58" s="524"/>
      <c r="M58" s="609"/>
      <c r="N58" s="378">
        <v>0</v>
      </c>
      <c r="O58" s="425"/>
      <c r="P58" s="426"/>
      <c r="Q58" s="425"/>
      <c r="R58" s="379">
        <f t="shared" si="6"/>
        <v>0</v>
      </c>
      <c r="S58" s="380">
        <f t="shared" si="28"/>
        <v>30</v>
      </c>
      <c r="T58" s="381"/>
      <c r="U58" s="381">
        <f t="shared" si="25"/>
        <v>30</v>
      </c>
      <c r="V58" s="382"/>
    </row>
    <row r="59" spans="1:22" s="11" customFormat="1" ht="24.75" customHeight="1">
      <c r="A59" s="15"/>
      <c r="B59" s="134" t="s">
        <v>149</v>
      </c>
      <c r="C59" s="331" t="s">
        <v>173</v>
      </c>
      <c r="D59" s="332" t="s">
        <v>169</v>
      </c>
      <c r="E59" s="521"/>
      <c r="F59" s="372">
        <f t="shared" si="22"/>
        <v>30</v>
      </c>
      <c r="G59" s="522"/>
      <c r="H59" s="384">
        <v>30</v>
      </c>
      <c r="I59" s="419"/>
      <c r="J59" s="523"/>
      <c r="K59" s="523"/>
      <c r="L59" s="524"/>
      <c r="M59" s="609"/>
      <c r="N59" s="378">
        <v>0</v>
      </c>
      <c r="O59" s="425"/>
      <c r="P59" s="426"/>
      <c r="Q59" s="425"/>
      <c r="R59" s="379">
        <f t="shared" si="6"/>
        <v>0</v>
      </c>
      <c r="S59" s="380">
        <f t="shared" si="28"/>
        <v>30</v>
      </c>
      <c r="T59" s="381"/>
      <c r="U59" s="381">
        <f t="shared" si="25"/>
        <v>30</v>
      </c>
      <c r="V59" s="382"/>
    </row>
    <row r="60" spans="1:22" s="11" customFormat="1" ht="22.5" customHeight="1">
      <c r="A60" s="15"/>
      <c r="B60" s="134" t="s">
        <v>150</v>
      </c>
      <c r="C60" s="331" t="s">
        <v>173</v>
      </c>
      <c r="D60" s="332" t="s">
        <v>169</v>
      </c>
      <c r="E60" s="521"/>
      <c r="F60" s="372">
        <f t="shared" si="22"/>
        <v>30</v>
      </c>
      <c r="G60" s="522"/>
      <c r="H60" s="384">
        <v>30</v>
      </c>
      <c r="I60" s="419"/>
      <c r="J60" s="523"/>
      <c r="K60" s="523"/>
      <c r="L60" s="524"/>
      <c r="M60" s="609"/>
      <c r="N60" s="378">
        <v>0</v>
      </c>
      <c r="O60" s="425"/>
      <c r="P60" s="426"/>
      <c r="Q60" s="425"/>
      <c r="R60" s="379">
        <f t="shared" si="6"/>
        <v>0</v>
      </c>
      <c r="S60" s="380">
        <f t="shared" si="28"/>
        <v>30</v>
      </c>
      <c r="T60" s="381"/>
      <c r="U60" s="381">
        <f t="shared" si="25"/>
        <v>30</v>
      </c>
      <c r="V60" s="382"/>
    </row>
    <row r="61" spans="1:22" s="11" customFormat="1" ht="22.5" customHeight="1">
      <c r="A61" s="15"/>
      <c r="B61" s="134" t="s">
        <v>151</v>
      </c>
      <c r="C61" s="331" t="s">
        <v>173</v>
      </c>
      <c r="D61" s="332" t="s">
        <v>169</v>
      </c>
      <c r="E61" s="610"/>
      <c r="F61" s="372">
        <f t="shared" si="22"/>
        <v>286.3</v>
      </c>
      <c r="G61" s="522"/>
      <c r="H61" s="384">
        <v>286.3</v>
      </c>
      <c r="I61" s="419"/>
      <c r="J61" s="478"/>
      <c r="K61" s="478"/>
      <c r="L61" s="522"/>
      <c r="M61" s="426"/>
      <c r="N61" s="378">
        <v>0</v>
      </c>
      <c r="O61" s="425"/>
      <c r="P61" s="426"/>
      <c r="Q61" s="425"/>
      <c r="R61" s="385">
        <f t="shared" si="6"/>
        <v>0</v>
      </c>
      <c r="S61" s="386">
        <f t="shared" si="28"/>
        <v>286.3</v>
      </c>
      <c r="T61" s="387"/>
      <c r="U61" s="387">
        <f t="shared" si="25"/>
        <v>286.3</v>
      </c>
      <c r="V61" s="382"/>
    </row>
    <row r="62" spans="1:22" s="11" customFormat="1" ht="21" customHeight="1">
      <c r="A62" s="341"/>
      <c r="B62" s="134" t="s">
        <v>241</v>
      </c>
      <c r="C62" s="331" t="s">
        <v>173</v>
      </c>
      <c r="D62" s="334" t="s">
        <v>169</v>
      </c>
      <c r="E62" s="611"/>
      <c r="F62" s="425">
        <f t="shared" si="22"/>
        <v>41.9</v>
      </c>
      <c r="G62" s="522"/>
      <c r="H62" s="373">
        <v>41.9</v>
      </c>
      <c r="I62" s="419"/>
      <c r="J62" s="372"/>
      <c r="K62" s="522"/>
      <c r="L62" s="522"/>
      <c r="M62" s="426"/>
      <c r="N62" s="378">
        <v>0</v>
      </c>
      <c r="O62" s="425"/>
      <c r="P62" s="522"/>
      <c r="Q62" s="522"/>
      <c r="R62" s="385">
        <f t="shared" si="6"/>
        <v>0</v>
      </c>
      <c r="S62" s="386">
        <f t="shared" si="28"/>
        <v>41.9</v>
      </c>
      <c r="T62" s="387"/>
      <c r="U62" s="387">
        <f t="shared" si="25"/>
        <v>41.9</v>
      </c>
      <c r="V62" s="387"/>
    </row>
    <row r="63" spans="1:22" s="11" customFormat="1" ht="9" customHeight="1" thickBot="1">
      <c r="A63" s="22"/>
      <c r="B63" s="234"/>
      <c r="C63" s="340"/>
      <c r="D63" s="340"/>
      <c r="E63" s="213"/>
      <c r="F63" s="236"/>
      <c r="G63" s="236"/>
      <c r="H63" s="231"/>
      <c r="I63" s="236"/>
      <c r="J63" s="236"/>
      <c r="K63" s="236"/>
      <c r="L63" s="236"/>
      <c r="M63" s="236"/>
      <c r="N63" s="231"/>
      <c r="O63" s="236"/>
      <c r="P63" s="236"/>
      <c r="Q63" s="236"/>
      <c r="R63" s="237"/>
      <c r="S63" s="238"/>
      <c r="T63" s="238"/>
      <c r="U63" s="238"/>
      <c r="V63" s="238"/>
    </row>
    <row r="64" spans="1:22" s="11" customFormat="1" ht="36.75" customHeight="1" thickBot="1">
      <c r="A64" s="655"/>
      <c r="B64" s="658" t="s">
        <v>54</v>
      </c>
      <c r="C64" s="623" t="s">
        <v>5</v>
      </c>
      <c r="D64" s="626" t="s">
        <v>6</v>
      </c>
      <c r="E64" s="629" t="s">
        <v>435</v>
      </c>
      <c r="F64" s="647" t="s">
        <v>242</v>
      </c>
      <c r="G64" s="648"/>
      <c r="H64" s="648"/>
      <c r="I64" s="649"/>
      <c r="J64" s="336" t="s">
        <v>432</v>
      </c>
      <c r="K64" s="661" t="s">
        <v>432</v>
      </c>
      <c r="L64" s="662"/>
      <c r="M64" s="662"/>
      <c r="N64" s="662"/>
      <c r="O64" s="662"/>
      <c r="P64" s="662"/>
      <c r="Q64" s="663"/>
      <c r="R64" s="650" t="s">
        <v>142</v>
      </c>
      <c r="S64" s="667" t="s">
        <v>191</v>
      </c>
      <c r="T64" s="668"/>
      <c r="U64" s="668"/>
      <c r="V64" s="669"/>
    </row>
    <row r="65" spans="1:22" s="11" customFormat="1" ht="36.75" customHeight="1" thickBot="1">
      <c r="A65" s="656"/>
      <c r="B65" s="621"/>
      <c r="C65" s="624"/>
      <c r="D65" s="627"/>
      <c r="E65" s="630"/>
      <c r="F65" s="643" t="s">
        <v>57</v>
      </c>
      <c r="G65" s="645" t="s">
        <v>58</v>
      </c>
      <c r="H65" s="645"/>
      <c r="I65" s="646"/>
      <c r="J65" s="320" t="s">
        <v>432</v>
      </c>
      <c r="K65" s="336"/>
      <c r="L65" s="337"/>
      <c r="M65" s="678" t="s">
        <v>144</v>
      </c>
      <c r="N65" s="615" t="s">
        <v>423</v>
      </c>
      <c r="O65" s="337"/>
      <c r="P65" s="337"/>
      <c r="Q65" s="653" t="s">
        <v>271</v>
      </c>
      <c r="R65" s="651"/>
      <c r="S65" s="666" t="s">
        <v>57</v>
      </c>
      <c r="T65" s="670" t="s">
        <v>58</v>
      </c>
      <c r="U65" s="670"/>
      <c r="V65" s="671"/>
    </row>
    <row r="66" spans="1:22" s="11" customFormat="1" ht="142.5" customHeight="1" thickBot="1">
      <c r="A66" s="657"/>
      <c r="B66" s="622"/>
      <c r="C66" s="625"/>
      <c r="D66" s="628"/>
      <c r="E66" s="614"/>
      <c r="F66" s="644"/>
      <c r="G66" s="225" t="s">
        <v>269</v>
      </c>
      <c r="H66" s="226" t="s">
        <v>270</v>
      </c>
      <c r="I66" s="227" t="s">
        <v>271</v>
      </c>
      <c r="J66" s="358" t="s">
        <v>144</v>
      </c>
      <c r="K66" s="359"/>
      <c r="L66" s="359"/>
      <c r="M66" s="679"/>
      <c r="N66" s="680"/>
      <c r="O66" s="339"/>
      <c r="P66" s="339"/>
      <c r="Q66" s="654"/>
      <c r="R66" s="652"/>
      <c r="S66" s="644"/>
      <c r="T66" s="225" t="s">
        <v>269</v>
      </c>
      <c r="U66" s="226" t="s">
        <v>270</v>
      </c>
      <c r="V66" s="227" t="s">
        <v>271</v>
      </c>
    </row>
    <row r="67" spans="1:22" s="11" customFormat="1" ht="24.75" customHeight="1" thickBot="1">
      <c r="A67" s="217"/>
      <c r="B67" s="218">
        <v>1</v>
      </c>
      <c r="C67" s="348">
        <v>2</v>
      </c>
      <c r="D67" s="349">
        <v>3</v>
      </c>
      <c r="E67" s="350">
        <v>4</v>
      </c>
      <c r="F67" s="348">
        <v>5</v>
      </c>
      <c r="G67" s="351">
        <v>6</v>
      </c>
      <c r="H67" s="351">
        <v>7</v>
      </c>
      <c r="I67" s="352">
        <v>8</v>
      </c>
      <c r="J67" s="346"/>
      <c r="K67" s="347"/>
      <c r="L67" s="347"/>
      <c r="M67" s="353">
        <v>9</v>
      </c>
      <c r="N67" s="354" t="s">
        <v>468</v>
      </c>
      <c r="O67" s="355"/>
      <c r="P67" s="356"/>
      <c r="Q67" s="338">
        <v>10</v>
      </c>
      <c r="R67" s="357">
        <v>11</v>
      </c>
      <c r="S67" s="348">
        <v>12</v>
      </c>
      <c r="T67" s="351">
        <v>13</v>
      </c>
      <c r="U67" s="351">
        <v>14</v>
      </c>
      <c r="V67" s="352">
        <v>15</v>
      </c>
    </row>
    <row r="68" spans="1:101" s="11" customFormat="1" ht="29.25" customHeight="1">
      <c r="A68" s="38" t="s">
        <v>556</v>
      </c>
      <c r="B68" s="135" t="s">
        <v>557</v>
      </c>
      <c r="C68" s="16" t="s">
        <v>71</v>
      </c>
      <c r="D68" s="180" t="s">
        <v>73</v>
      </c>
      <c r="E68" s="521">
        <f>SUM(E69)</f>
        <v>490</v>
      </c>
      <c r="F68" s="372">
        <f>SUM(G68:I68)</f>
        <v>490</v>
      </c>
      <c r="G68" s="522">
        <f>SUM(G69)</f>
        <v>0</v>
      </c>
      <c r="H68" s="522">
        <f>SUM(H69)</f>
        <v>490</v>
      </c>
      <c r="I68" s="426">
        <f>SUM(I69)</f>
        <v>0</v>
      </c>
      <c r="J68" s="523">
        <f aca="true" t="shared" si="29" ref="J68:Q68">SUM(J69)</f>
        <v>0</v>
      </c>
      <c r="K68" s="523">
        <f t="shared" si="29"/>
        <v>0</v>
      </c>
      <c r="L68" s="524">
        <f t="shared" si="29"/>
        <v>0</v>
      </c>
      <c r="M68" s="525">
        <f t="shared" si="29"/>
        <v>0</v>
      </c>
      <c r="N68" s="425">
        <f t="shared" si="29"/>
        <v>0</v>
      </c>
      <c r="O68" s="522">
        <f t="shared" si="29"/>
        <v>0</v>
      </c>
      <c r="P68" s="426">
        <f t="shared" si="29"/>
        <v>0</v>
      </c>
      <c r="Q68" s="526">
        <f t="shared" si="29"/>
        <v>0</v>
      </c>
      <c r="R68" s="379">
        <f t="shared" si="6"/>
        <v>0</v>
      </c>
      <c r="S68" s="380">
        <f t="shared" si="7"/>
        <v>490</v>
      </c>
      <c r="T68" s="381">
        <f aca="true" t="shared" si="30" ref="T68:T73">SUM(G68+J68+K68+L68+M68)</f>
        <v>0</v>
      </c>
      <c r="U68" s="381">
        <f t="shared" si="25"/>
        <v>490</v>
      </c>
      <c r="V68" s="382">
        <f t="shared" si="26"/>
        <v>0</v>
      </c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</row>
    <row r="69" spans="1:22" s="11" customFormat="1" ht="21.75" customHeight="1">
      <c r="A69" s="8"/>
      <c r="B69" s="134" t="s">
        <v>512</v>
      </c>
      <c r="C69" s="9" t="s">
        <v>71</v>
      </c>
      <c r="D69" s="178" t="s">
        <v>73</v>
      </c>
      <c r="E69" s="371">
        <v>490</v>
      </c>
      <c r="F69" s="372">
        <f>SUM(G69:I69)</f>
        <v>490</v>
      </c>
      <c r="G69" s="373"/>
      <c r="H69" s="373">
        <v>490</v>
      </c>
      <c r="I69" s="374"/>
      <c r="J69" s="432"/>
      <c r="K69" s="439"/>
      <c r="L69" s="440"/>
      <c r="M69" s="406"/>
      <c r="N69" s="527"/>
      <c r="O69" s="381"/>
      <c r="P69" s="454"/>
      <c r="Q69" s="435"/>
      <c r="R69" s="379">
        <f t="shared" si="6"/>
        <v>0</v>
      </c>
      <c r="S69" s="380">
        <f t="shared" si="7"/>
        <v>490</v>
      </c>
      <c r="T69" s="381">
        <f t="shared" si="30"/>
        <v>0</v>
      </c>
      <c r="U69" s="381">
        <f>SUM(H69+N69+O69+P69)</f>
        <v>490</v>
      </c>
      <c r="V69" s="382">
        <f t="shared" si="26"/>
        <v>0</v>
      </c>
    </row>
    <row r="70" spans="1:22" s="18" customFormat="1" ht="29.25" customHeight="1">
      <c r="A70" s="15" t="s">
        <v>558</v>
      </c>
      <c r="B70" s="135" t="s">
        <v>221</v>
      </c>
      <c r="C70" s="16" t="s">
        <v>71</v>
      </c>
      <c r="D70" s="180" t="s">
        <v>94</v>
      </c>
      <c r="E70" s="521">
        <f>SUM(E71)</f>
        <v>8500</v>
      </c>
      <c r="F70" s="372">
        <f>SUM(G70:I70)</f>
        <v>2000</v>
      </c>
      <c r="G70" s="522">
        <f>SUM(G71)</f>
        <v>2000</v>
      </c>
      <c r="H70" s="522">
        <f>SUM(H71)</f>
        <v>0</v>
      </c>
      <c r="I70" s="426">
        <f>SUM(I71)</f>
        <v>0</v>
      </c>
      <c r="J70" s="528"/>
      <c r="K70" s="528"/>
      <c r="L70" s="529"/>
      <c r="M70" s="426">
        <f>SUM(M71)</f>
        <v>0</v>
      </c>
      <c r="N70" s="530"/>
      <c r="O70" s="529"/>
      <c r="P70" s="531"/>
      <c r="Q70" s="532"/>
      <c r="R70" s="379">
        <f t="shared" si="6"/>
        <v>0</v>
      </c>
      <c r="S70" s="380">
        <f t="shared" si="7"/>
        <v>2000</v>
      </c>
      <c r="T70" s="381">
        <f t="shared" si="30"/>
        <v>2000</v>
      </c>
      <c r="U70" s="381">
        <f t="shared" si="25"/>
        <v>0</v>
      </c>
      <c r="V70" s="382">
        <f t="shared" si="26"/>
        <v>0</v>
      </c>
    </row>
    <row r="71" spans="1:22" s="11" customFormat="1" ht="20.25" customHeight="1">
      <c r="A71" s="15"/>
      <c r="B71" s="134" t="s">
        <v>0</v>
      </c>
      <c r="C71" s="10" t="s">
        <v>71</v>
      </c>
      <c r="D71" s="182" t="s">
        <v>94</v>
      </c>
      <c r="E71" s="396">
        <v>8500</v>
      </c>
      <c r="F71" s="533">
        <f>SUM(G71:I71)</f>
        <v>2000</v>
      </c>
      <c r="G71" s="534">
        <v>2000</v>
      </c>
      <c r="H71" s="534"/>
      <c r="I71" s="535"/>
      <c r="J71" s="536"/>
      <c r="K71" s="453"/>
      <c r="L71" s="381"/>
      <c r="M71" s="395"/>
      <c r="N71" s="461"/>
      <c r="O71" s="440"/>
      <c r="P71" s="441"/>
      <c r="Q71" s="438"/>
      <c r="R71" s="379">
        <f t="shared" si="6"/>
        <v>0</v>
      </c>
      <c r="S71" s="380">
        <f t="shared" si="7"/>
        <v>2000</v>
      </c>
      <c r="T71" s="381">
        <f t="shared" si="30"/>
        <v>2000</v>
      </c>
      <c r="U71" s="381">
        <f t="shared" si="25"/>
        <v>0</v>
      </c>
      <c r="V71" s="382">
        <f t="shared" si="26"/>
        <v>0</v>
      </c>
    </row>
    <row r="72" spans="1:22" s="18" customFormat="1" ht="27" customHeight="1">
      <c r="A72" s="15" t="s">
        <v>1</v>
      </c>
      <c r="B72" s="135" t="s">
        <v>335</v>
      </c>
      <c r="C72" s="17" t="s">
        <v>71</v>
      </c>
      <c r="D72" s="183" t="s">
        <v>204</v>
      </c>
      <c r="E72" s="537">
        <f>SUM(E73+E74+E75+E76+E77+E78+E79)</f>
        <v>13704</v>
      </c>
      <c r="F72" s="372">
        <f>SUM(F73:F79)</f>
        <v>18437</v>
      </c>
      <c r="G72" s="522">
        <f>SUM(G73:G79)</f>
        <v>18437</v>
      </c>
      <c r="H72" s="522">
        <f aca="true" t="shared" si="31" ref="H72:Q72">SUM(H73)</f>
        <v>0</v>
      </c>
      <c r="I72" s="538">
        <f t="shared" si="31"/>
        <v>0</v>
      </c>
      <c r="J72" s="478">
        <f t="shared" si="31"/>
        <v>0</v>
      </c>
      <c r="K72" s="522">
        <f>SUM(K73:K79)</f>
        <v>0</v>
      </c>
      <c r="L72" s="522">
        <f t="shared" si="31"/>
        <v>0</v>
      </c>
      <c r="M72" s="426">
        <f>SUM(M73:M79)</f>
        <v>70</v>
      </c>
      <c r="N72" s="425">
        <f t="shared" si="31"/>
        <v>0</v>
      </c>
      <c r="O72" s="522">
        <f t="shared" si="31"/>
        <v>0</v>
      </c>
      <c r="P72" s="426">
        <f t="shared" si="31"/>
        <v>0</v>
      </c>
      <c r="Q72" s="539">
        <f t="shared" si="31"/>
        <v>0</v>
      </c>
      <c r="R72" s="540">
        <f t="shared" si="6"/>
        <v>70</v>
      </c>
      <c r="S72" s="478">
        <f>SUM(S73:S79)</f>
        <v>18507</v>
      </c>
      <c r="T72" s="541">
        <f t="shared" si="30"/>
        <v>18507</v>
      </c>
      <c r="U72" s="542">
        <f>SUM(H72+N72+O72+P72)</f>
        <v>0</v>
      </c>
      <c r="V72" s="543">
        <f>SUM(I72+Q72)</f>
        <v>0</v>
      </c>
    </row>
    <row r="73" spans="1:22" s="11" customFormat="1" ht="21.75" customHeight="1">
      <c r="A73" s="15"/>
      <c r="B73" s="134" t="s">
        <v>95</v>
      </c>
      <c r="C73" s="10" t="s">
        <v>71</v>
      </c>
      <c r="D73" s="178" t="s">
        <v>204</v>
      </c>
      <c r="E73" s="544">
        <v>13704</v>
      </c>
      <c r="F73" s="533">
        <f>SUM(G73:I73)</f>
        <v>12404</v>
      </c>
      <c r="G73" s="534">
        <v>12404</v>
      </c>
      <c r="H73" s="534"/>
      <c r="I73" s="535">
        <v>0</v>
      </c>
      <c r="J73" s="536"/>
      <c r="K73" s="432"/>
      <c r="L73" s="387"/>
      <c r="M73" s="382"/>
      <c r="N73" s="527"/>
      <c r="O73" s="381"/>
      <c r="P73" s="454"/>
      <c r="Q73" s="455">
        <v>0</v>
      </c>
      <c r="R73" s="379">
        <f t="shared" si="6"/>
        <v>0</v>
      </c>
      <c r="S73" s="380">
        <f t="shared" si="7"/>
        <v>12404</v>
      </c>
      <c r="T73" s="381">
        <f t="shared" si="30"/>
        <v>12404</v>
      </c>
      <c r="U73" s="545">
        <f t="shared" si="25"/>
        <v>0</v>
      </c>
      <c r="V73" s="546">
        <f t="shared" si="26"/>
        <v>0</v>
      </c>
    </row>
    <row r="74" spans="1:22" s="11" customFormat="1" ht="18.75" customHeight="1">
      <c r="A74" s="15"/>
      <c r="B74" s="134" t="s">
        <v>399</v>
      </c>
      <c r="C74" s="10" t="s">
        <v>71</v>
      </c>
      <c r="D74" s="178" t="s">
        <v>204</v>
      </c>
      <c r="E74" s="480"/>
      <c r="F74" s="397"/>
      <c r="G74" s="398"/>
      <c r="H74" s="398"/>
      <c r="I74" s="399"/>
      <c r="J74" s="536"/>
      <c r="K74" s="432"/>
      <c r="L74" s="387"/>
      <c r="M74" s="382"/>
      <c r="N74" s="527"/>
      <c r="O74" s="381"/>
      <c r="P74" s="454"/>
      <c r="Q74" s="435"/>
      <c r="R74" s="379">
        <f t="shared" si="6"/>
        <v>0</v>
      </c>
      <c r="S74" s="380"/>
      <c r="T74" s="381"/>
      <c r="U74" s="545"/>
      <c r="V74" s="546"/>
    </row>
    <row r="75" spans="1:22" s="11" customFormat="1" ht="21" customHeight="1">
      <c r="A75" s="15"/>
      <c r="B75" s="134" t="s">
        <v>400</v>
      </c>
      <c r="C75" s="10" t="s">
        <v>71</v>
      </c>
      <c r="D75" s="178" t="s">
        <v>204</v>
      </c>
      <c r="E75" s="480"/>
      <c r="F75" s="397">
        <f aca="true" t="shared" si="32" ref="F75:F84">SUM(G75:I75)</f>
        <v>964.6</v>
      </c>
      <c r="G75" s="433">
        <v>964.6</v>
      </c>
      <c r="H75" s="373"/>
      <c r="I75" s="399"/>
      <c r="J75" s="536"/>
      <c r="K75" s="432"/>
      <c r="L75" s="387"/>
      <c r="M75" s="382"/>
      <c r="N75" s="527"/>
      <c r="O75" s="381"/>
      <c r="P75" s="454"/>
      <c r="Q75" s="435"/>
      <c r="R75" s="379">
        <f t="shared" si="6"/>
        <v>0</v>
      </c>
      <c r="S75" s="380">
        <f t="shared" si="7"/>
        <v>964.6</v>
      </c>
      <c r="T75" s="381">
        <f>SUM(G75+J75+K75+L75+M75)</f>
        <v>964.6</v>
      </c>
      <c r="U75" s="545">
        <f>SUM(H75+N75+O75+P75)</f>
        <v>0</v>
      </c>
      <c r="V75" s="546">
        <f>SUM(I75+Q75)</f>
        <v>0</v>
      </c>
    </row>
    <row r="76" spans="1:22" s="11" customFormat="1" ht="22.5" customHeight="1">
      <c r="A76" s="15"/>
      <c r="B76" s="134" t="s">
        <v>401</v>
      </c>
      <c r="C76" s="10" t="s">
        <v>71</v>
      </c>
      <c r="D76" s="178" t="s">
        <v>204</v>
      </c>
      <c r="E76" s="480"/>
      <c r="F76" s="397">
        <f t="shared" si="32"/>
        <v>3751.2</v>
      </c>
      <c r="G76" s="433">
        <v>3751.2</v>
      </c>
      <c r="H76" s="373"/>
      <c r="I76" s="399"/>
      <c r="J76" s="536"/>
      <c r="K76" s="432"/>
      <c r="L76" s="387"/>
      <c r="M76" s="382">
        <v>70</v>
      </c>
      <c r="N76" s="527"/>
      <c r="O76" s="381"/>
      <c r="P76" s="454"/>
      <c r="Q76" s="435"/>
      <c r="R76" s="379">
        <f t="shared" si="6"/>
        <v>70</v>
      </c>
      <c r="S76" s="380">
        <f t="shared" si="7"/>
        <v>3821.2</v>
      </c>
      <c r="T76" s="381">
        <f>SUM(G76+J76+K76+L76+M76)</f>
        <v>3821.2</v>
      </c>
      <c r="U76" s="545">
        <f>SUM(H76+N76+O76+P76)</f>
        <v>0</v>
      </c>
      <c r="V76" s="546">
        <f>SUM(I76+Q76)</f>
        <v>0</v>
      </c>
    </row>
    <row r="77" spans="1:22" s="11" customFormat="1" ht="22.5" customHeight="1">
      <c r="A77" s="15"/>
      <c r="B77" s="134" t="s">
        <v>402</v>
      </c>
      <c r="C77" s="10" t="s">
        <v>71</v>
      </c>
      <c r="D77" s="178" t="s">
        <v>204</v>
      </c>
      <c r="E77" s="480"/>
      <c r="F77" s="397">
        <f t="shared" si="32"/>
        <v>995.2</v>
      </c>
      <c r="G77" s="433">
        <v>995.2</v>
      </c>
      <c r="H77" s="373"/>
      <c r="I77" s="399"/>
      <c r="J77" s="536"/>
      <c r="K77" s="432"/>
      <c r="L77" s="387"/>
      <c r="M77" s="382"/>
      <c r="N77" s="527"/>
      <c r="O77" s="381"/>
      <c r="P77" s="454"/>
      <c r="Q77" s="435"/>
      <c r="R77" s="379">
        <f t="shared" si="6"/>
        <v>0</v>
      </c>
      <c r="S77" s="380">
        <f t="shared" si="7"/>
        <v>995.2</v>
      </c>
      <c r="T77" s="381">
        <f>SUM(G77+J77+K77+L77+M77)</f>
        <v>995.2</v>
      </c>
      <c r="U77" s="545">
        <f>SUM(H77+N77+O77+P77)</f>
        <v>0</v>
      </c>
      <c r="V77" s="546">
        <f>SUM(I77+Q77)</f>
        <v>0</v>
      </c>
    </row>
    <row r="78" spans="1:22" s="11" customFormat="1" ht="22.5" customHeight="1">
      <c r="A78" s="15"/>
      <c r="B78" s="134" t="s">
        <v>403</v>
      </c>
      <c r="C78" s="10" t="s">
        <v>71</v>
      </c>
      <c r="D78" s="178" t="s">
        <v>204</v>
      </c>
      <c r="E78" s="480"/>
      <c r="F78" s="397">
        <f t="shared" si="32"/>
        <v>301</v>
      </c>
      <c r="G78" s="433">
        <v>301</v>
      </c>
      <c r="H78" s="373"/>
      <c r="I78" s="399"/>
      <c r="J78" s="536"/>
      <c r="K78" s="432"/>
      <c r="L78" s="387"/>
      <c r="M78" s="382"/>
      <c r="N78" s="527"/>
      <c r="O78" s="381"/>
      <c r="P78" s="454"/>
      <c r="Q78" s="435"/>
      <c r="R78" s="379">
        <f t="shared" si="6"/>
        <v>0</v>
      </c>
      <c r="S78" s="380">
        <f t="shared" si="7"/>
        <v>301</v>
      </c>
      <c r="T78" s="381">
        <f>SUM(G78+J78+K78+L78+M78)</f>
        <v>301</v>
      </c>
      <c r="U78" s="545">
        <f>SUM(H78+N78+O78+P78)</f>
        <v>0</v>
      </c>
      <c r="V78" s="546">
        <f>SUM(I78+Q78)</f>
        <v>0</v>
      </c>
    </row>
    <row r="79" spans="1:22" s="11" customFormat="1" ht="22.5" customHeight="1">
      <c r="A79" s="15"/>
      <c r="B79" s="134" t="s">
        <v>404</v>
      </c>
      <c r="C79" s="10" t="s">
        <v>71</v>
      </c>
      <c r="D79" s="178" t="s">
        <v>204</v>
      </c>
      <c r="E79" s="480"/>
      <c r="F79" s="397">
        <f t="shared" si="32"/>
        <v>21</v>
      </c>
      <c r="G79" s="433">
        <v>21</v>
      </c>
      <c r="H79" s="373"/>
      <c r="I79" s="399"/>
      <c r="J79" s="536"/>
      <c r="K79" s="432"/>
      <c r="L79" s="387"/>
      <c r="M79" s="382"/>
      <c r="N79" s="527"/>
      <c r="O79" s="381"/>
      <c r="P79" s="454"/>
      <c r="Q79" s="435"/>
      <c r="R79" s="379">
        <f t="shared" si="6"/>
        <v>0</v>
      </c>
      <c r="S79" s="380">
        <f t="shared" si="7"/>
        <v>21</v>
      </c>
      <c r="T79" s="381">
        <f>SUM(G79+J79+K79+L79+M79)</f>
        <v>21</v>
      </c>
      <c r="U79" s="545">
        <f>SUM(H79+N79+O79+P79)</f>
        <v>0</v>
      </c>
      <c r="V79" s="546">
        <f>SUM(I79+Q79)</f>
        <v>0</v>
      </c>
    </row>
    <row r="80" spans="1:22" s="18" customFormat="1" ht="30.75" customHeight="1">
      <c r="A80" s="15" t="s">
        <v>2</v>
      </c>
      <c r="B80" s="161" t="s">
        <v>223</v>
      </c>
      <c r="C80" s="167" t="s">
        <v>71</v>
      </c>
      <c r="D80" s="179" t="s">
        <v>81</v>
      </c>
      <c r="E80" s="360">
        <f>SUM(E81+E82+E84)</f>
        <v>25753</v>
      </c>
      <c r="F80" s="361">
        <f t="shared" si="32"/>
        <v>31420.100000000002</v>
      </c>
      <c r="G80" s="362">
        <f>SUM(G81+G82+G84+G83)</f>
        <v>31328.9</v>
      </c>
      <c r="H80" s="362">
        <f aca="true" t="shared" si="33" ref="H80:V80">SUM(H81+H82+H84)</f>
        <v>0</v>
      </c>
      <c r="I80" s="363">
        <f t="shared" si="33"/>
        <v>91.2</v>
      </c>
      <c r="J80" s="364">
        <f t="shared" si="33"/>
        <v>0</v>
      </c>
      <c r="K80" s="364">
        <f>SUM(K81+K82+K84+K83)</f>
        <v>0</v>
      </c>
      <c r="L80" s="362">
        <f t="shared" si="33"/>
        <v>0</v>
      </c>
      <c r="M80" s="363">
        <f t="shared" si="33"/>
        <v>0</v>
      </c>
      <c r="N80" s="412">
        <f t="shared" si="33"/>
        <v>0</v>
      </c>
      <c r="O80" s="362">
        <f t="shared" si="33"/>
        <v>0</v>
      </c>
      <c r="P80" s="365">
        <f t="shared" si="33"/>
        <v>0</v>
      </c>
      <c r="Q80" s="366">
        <f t="shared" si="33"/>
        <v>0</v>
      </c>
      <c r="R80" s="367">
        <f t="shared" si="33"/>
        <v>0</v>
      </c>
      <c r="S80" s="362">
        <f>SUM(S81+S82+S84+S83)</f>
        <v>31420.100000000002</v>
      </c>
      <c r="T80" s="362">
        <f>SUM(T81+T82+T84+T83)</f>
        <v>31328.9</v>
      </c>
      <c r="U80" s="362">
        <f t="shared" si="33"/>
        <v>0</v>
      </c>
      <c r="V80" s="363">
        <f t="shared" si="33"/>
        <v>91.2</v>
      </c>
    </row>
    <row r="81" spans="1:22" s="11" customFormat="1" ht="21.75" customHeight="1">
      <c r="A81" s="15"/>
      <c r="B81" s="134" t="s">
        <v>3</v>
      </c>
      <c r="C81" s="10" t="s">
        <v>71</v>
      </c>
      <c r="D81" s="178" t="s">
        <v>81</v>
      </c>
      <c r="E81" s="513">
        <v>19204</v>
      </c>
      <c r="F81" s="389">
        <f t="shared" si="32"/>
        <v>19989.4</v>
      </c>
      <c r="G81" s="390">
        <v>19898.2</v>
      </c>
      <c r="H81" s="390"/>
      <c r="I81" s="391">
        <v>91.2</v>
      </c>
      <c r="J81" s="536"/>
      <c r="K81" s="432"/>
      <c r="L81" s="387"/>
      <c r="M81" s="382"/>
      <c r="N81" s="434"/>
      <c r="O81" s="387"/>
      <c r="P81" s="433"/>
      <c r="Q81" s="435"/>
      <c r="R81" s="379">
        <f t="shared" si="6"/>
        <v>0</v>
      </c>
      <c r="S81" s="380">
        <f t="shared" si="7"/>
        <v>19989.4</v>
      </c>
      <c r="T81" s="381">
        <f>SUM(G81+J81+K81+L81+M81)</f>
        <v>19898.2</v>
      </c>
      <c r="U81" s="381">
        <f t="shared" si="25"/>
        <v>0</v>
      </c>
      <c r="V81" s="382">
        <f t="shared" si="26"/>
        <v>91.2</v>
      </c>
    </row>
    <row r="82" spans="1:22" s="11" customFormat="1" ht="36" customHeight="1">
      <c r="A82" s="8"/>
      <c r="B82" s="134" t="s">
        <v>351</v>
      </c>
      <c r="C82" s="10" t="s">
        <v>71</v>
      </c>
      <c r="D82" s="178" t="s">
        <v>81</v>
      </c>
      <c r="E82" s="371">
        <v>6549</v>
      </c>
      <c r="F82" s="372">
        <f t="shared" si="32"/>
        <v>6904.7</v>
      </c>
      <c r="G82" s="373">
        <v>6904.7</v>
      </c>
      <c r="H82" s="373"/>
      <c r="I82" s="374"/>
      <c r="J82" s="536"/>
      <c r="K82" s="432"/>
      <c r="L82" s="387"/>
      <c r="M82" s="382"/>
      <c r="N82" s="434"/>
      <c r="O82" s="387"/>
      <c r="P82" s="433"/>
      <c r="Q82" s="435"/>
      <c r="R82" s="379">
        <f t="shared" si="6"/>
        <v>0</v>
      </c>
      <c r="S82" s="380">
        <f t="shared" si="7"/>
        <v>6904.7</v>
      </c>
      <c r="T82" s="381">
        <f>SUM(G82+J82+K82+L82+M82)</f>
        <v>6904.7</v>
      </c>
      <c r="U82" s="381">
        <f t="shared" si="25"/>
        <v>0</v>
      </c>
      <c r="V82" s="382">
        <f t="shared" si="26"/>
        <v>0</v>
      </c>
    </row>
    <row r="83" spans="1:22" s="11" customFormat="1" ht="21" customHeight="1">
      <c r="A83" s="130"/>
      <c r="B83" s="136" t="s">
        <v>262</v>
      </c>
      <c r="C83" s="10" t="s">
        <v>71</v>
      </c>
      <c r="D83" s="178" t="s">
        <v>81</v>
      </c>
      <c r="E83" s="480"/>
      <c r="F83" s="372">
        <f t="shared" si="32"/>
        <v>3026</v>
      </c>
      <c r="G83" s="373">
        <v>3026</v>
      </c>
      <c r="H83" s="373"/>
      <c r="I83" s="374"/>
      <c r="J83" s="536"/>
      <c r="K83" s="432"/>
      <c r="L83" s="387"/>
      <c r="M83" s="382"/>
      <c r="N83" s="434"/>
      <c r="O83" s="387"/>
      <c r="P83" s="433"/>
      <c r="Q83" s="435"/>
      <c r="R83" s="379"/>
      <c r="S83" s="380">
        <f>SUM(T83:V83)</f>
        <v>3026</v>
      </c>
      <c r="T83" s="381">
        <f>SUM(G83+J83+K83+L83+M83)</f>
        <v>3026</v>
      </c>
      <c r="U83" s="381"/>
      <c r="V83" s="382"/>
    </row>
    <row r="84" spans="1:22" s="11" customFormat="1" ht="34.5" customHeight="1">
      <c r="A84" s="130"/>
      <c r="B84" s="136" t="s">
        <v>385</v>
      </c>
      <c r="C84" s="131" t="s">
        <v>71</v>
      </c>
      <c r="D84" s="181" t="s">
        <v>81</v>
      </c>
      <c r="E84" s="480"/>
      <c r="F84" s="372">
        <f t="shared" si="32"/>
        <v>1500</v>
      </c>
      <c r="G84" s="373">
        <v>1500</v>
      </c>
      <c r="H84" s="373"/>
      <c r="I84" s="374"/>
      <c r="J84" s="375"/>
      <c r="K84" s="432"/>
      <c r="L84" s="387"/>
      <c r="M84" s="382"/>
      <c r="N84" s="434"/>
      <c r="O84" s="387"/>
      <c r="P84" s="433"/>
      <c r="Q84" s="435"/>
      <c r="R84" s="379">
        <f t="shared" si="6"/>
        <v>0</v>
      </c>
      <c r="S84" s="380">
        <f t="shared" si="7"/>
        <v>1500</v>
      </c>
      <c r="T84" s="381">
        <f>SUM(G84+J84+K84+L84+M84)</f>
        <v>1500</v>
      </c>
      <c r="U84" s="381">
        <f t="shared" si="25"/>
        <v>0</v>
      </c>
      <c r="V84" s="382">
        <f t="shared" si="26"/>
        <v>0</v>
      </c>
    </row>
    <row r="85" spans="1:22" s="22" customFormat="1" ht="29.25" customHeight="1">
      <c r="A85" s="21" t="s">
        <v>96</v>
      </c>
      <c r="B85" s="137" t="s">
        <v>97</v>
      </c>
      <c r="C85" s="162" t="s">
        <v>73</v>
      </c>
      <c r="D85" s="179" t="s">
        <v>62</v>
      </c>
      <c r="E85" s="547">
        <f>SUM(E86+E101+E108)</f>
        <v>152801.7</v>
      </c>
      <c r="F85" s="548">
        <f>SUM(F86+F101+F108)</f>
        <v>361724.6</v>
      </c>
      <c r="G85" s="549">
        <f aca="true" t="shared" si="34" ref="G85:Q85">SUM(G86+G101+G108)</f>
        <v>115301.1</v>
      </c>
      <c r="H85" s="549">
        <f t="shared" si="34"/>
        <v>244029.09999999998</v>
      </c>
      <c r="I85" s="550">
        <f t="shared" si="34"/>
        <v>2394.4</v>
      </c>
      <c r="J85" s="551">
        <f t="shared" si="34"/>
        <v>0</v>
      </c>
      <c r="K85" s="551">
        <f t="shared" si="34"/>
        <v>0</v>
      </c>
      <c r="L85" s="549">
        <f t="shared" si="34"/>
        <v>0</v>
      </c>
      <c r="M85" s="550">
        <f t="shared" si="34"/>
        <v>0</v>
      </c>
      <c r="N85" s="552">
        <f t="shared" si="34"/>
        <v>0</v>
      </c>
      <c r="O85" s="549">
        <f t="shared" si="34"/>
        <v>0</v>
      </c>
      <c r="P85" s="553">
        <f t="shared" si="34"/>
        <v>0</v>
      </c>
      <c r="Q85" s="554">
        <f t="shared" si="34"/>
        <v>0</v>
      </c>
      <c r="R85" s="496">
        <f aca="true" t="shared" si="35" ref="R85:R148">SUM(J85:Q85)</f>
        <v>0</v>
      </c>
      <c r="S85" s="368">
        <f>SUM(T85:V85)</f>
        <v>361724.6</v>
      </c>
      <c r="T85" s="369">
        <f>SUM(G85+J85+K85+L85+M85)</f>
        <v>115301.1</v>
      </c>
      <c r="U85" s="369">
        <f t="shared" si="25"/>
        <v>244029.09999999998</v>
      </c>
      <c r="V85" s="370">
        <f t="shared" si="26"/>
        <v>2394.4</v>
      </c>
    </row>
    <row r="86" spans="1:22" s="22" customFormat="1" ht="27" customHeight="1">
      <c r="A86" s="21" t="s">
        <v>4</v>
      </c>
      <c r="B86" s="137" t="s">
        <v>225</v>
      </c>
      <c r="C86" s="162" t="s">
        <v>73</v>
      </c>
      <c r="D86" s="179" t="s">
        <v>61</v>
      </c>
      <c r="E86" s="360">
        <f>SUM(E87+E88+E96+E98)</f>
        <v>41101.2</v>
      </c>
      <c r="F86" s="361">
        <f>SUM(I86+H86+G86)</f>
        <v>225075.8</v>
      </c>
      <c r="G86" s="362">
        <f aca="true" t="shared" si="36" ref="G86:N86">SUM(G87+G90+G96+G97+G98+G88+G89)</f>
        <v>39125.6</v>
      </c>
      <c r="H86" s="362">
        <f t="shared" si="36"/>
        <v>183555.8</v>
      </c>
      <c r="I86" s="363">
        <f t="shared" si="36"/>
        <v>2394.4</v>
      </c>
      <c r="J86" s="364">
        <f t="shared" si="36"/>
        <v>0</v>
      </c>
      <c r="K86" s="364">
        <f t="shared" si="36"/>
        <v>0</v>
      </c>
      <c r="L86" s="362">
        <f t="shared" si="36"/>
        <v>0</v>
      </c>
      <c r="M86" s="363">
        <f t="shared" si="36"/>
        <v>0</v>
      </c>
      <c r="N86" s="412">
        <f t="shared" si="36"/>
        <v>0</v>
      </c>
      <c r="O86" s="362">
        <f>SUM(O87+O90+O96+O97+O98)</f>
        <v>0</v>
      </c>
      <c r="P86" s="365">
        <f>SUM(P87+P90+P96+P97+P98+P89)</f>
        <v>0</v>
      </c>
      <c r="Q86" s="366">
        <f>SUM(Q87+Q90+Q96+Q97+Q98)</f>
        <v>0</v>
      </c>
      <c r="R86" s="367">
        <f>SUM(R87+R90+R96+R97+R98)</f>
        <v>0</v>
      </c>
      <c r="S86" s="361">
        <f>SUM(S87+S90+S96+S97+S98+S88)</f>
        <v>187920.4</v>
      </c>
      <c r="T86" s="362">
        <f>SUM(T87+T90+T96+T97+T98+T88+T89)</f>
        <v>39125.6</v>
      </c>
      <c r="U86" s="362">
        <f>SUM(U87+U90+U96+U97+U98+U88+U89)</f>
        <v>183555.8</v>
      </c>
      <c r="V86" s="363">
        <f>SUM(V87+V90+V96+V97+V98)</f>
        <v>2394.4</v>
      </c>
    </row>
    <row r="87" spans="1:22" s="11" customFormat="1" ht="24" customHeight="1">
      <c r="A87" s="8"/>
      <c r="B87" s="134" t="s">
        <v>381</v>
      </c>
      <c r="C87" s="10" t="s">
        <v>73</v>
      </c>
      <c r="D87" s="178" t="s">
        <v>61</v>
      </c>
      <c r="E87" s="513">
        <v>5772</v>
      </c>
      <c r="F87" s="389">
        <f aca="true" t="shared" si="37" ref="F87:F110">SUM(G87:I87)</f>
        <v>5847.8</v>
      </c>
      <c r="G87" s="390">
        <v>5847.8</v>
      </c>
      <c r="H87" s="390"/>
      <c r="I87" s="391"/>
      <c r="J87" s="555"/>
      <c r="K87" s="432"/>
      <c r="L87" s="387"/>
      <c r="M87" s="382"/>
      <c r="N87" s="434"/>
      <c r="O87" s="387"/>
      <c r="P87" s="433"/>
      <c r="Q87" s="435"/>
      <c r="R87" s="379">
        <f t="shared" si="35"/>
        <v>0</v>
      </c>
      <c r="S87" s="380">
        <f aca="true" t="shared" si="38" ref="S87:S148">SUM(T87:V87)</f>
        <v>5847.8</v>
      </c>
      <c r="T87" s="381">
        <f aca="true" t="shared" si="39" ref="T87:T95">SUM(G87+J87+K87+L87+M87)</f>
        <v>5847.8</v>
      </c>
      <c r="U87" s="381">
        <f t="shared" si="25"/>
        <v>0</v>
      </c>
      <c r="V87" s="382">
        <f t="shared" si="26"/>
        <v>0</v>
      </c>
    </row>
    <row r="88" spans="1:22" s="11" customFormat="1" ht="37.5" customHeight="1">
      <c r="A88" s="8"/>
      <c r="B88" s="134" t="s">
        <v>439</v>
      </c>
      <c r="C88" s="10" t="s">
        <v>73</v>
      </c>
      <c r="D88" s="178" t="s">
        <v>61</v>
      </c>
      <c r="E88" s="371">
        <v>5000</v>
      </c>
      <c r="F88" s="372">
        <f t="shared" si="37"/>
        <v>16585</v>
      </c>
      <c r="G88" s="373">
        <v>7195.9</v>
      </c>
      <c r="H88" s="434">
        <v>9389.1</v>
      </c>
      <c r="I88" s="374"/>
      <c r="J88" s="536"/>
      <c r="K88" s="432"/>
      <c r="L88" s="387"/>
      <c r="M88" s="382"/>
      <c r="N88" s="434"/>
      <c r="O88" s="387"/>
      <c r="P88" s="433"/>
      <c r="Q88" s="435"/>
      <c r="R88" s="379">
        <f t="shared" si="35"/>
        <v>0</v>
      </c>
      <c r="S88" s="380">
        <f t="shared" si="38"/>
        <v>16585</v>
      </c>
      <c r="T88" s="381">
        <f t="shared" si="39"/>
        <v>7195.9</v>
      </c>
      <c r="U88" s="381">
        <f t="shared" si="25"/>
        <v>9389.1</v>
      </c>
      <c r="V88" s="382">
        <f t="shared" si="26"/>
        <v>0</v>
      </c>
    </row>
    <row r="89" spans="1:22" s="11" customFormat="1" ht="36" customHeight="1">
      <c r="A89" s="8"/>
      <c r="B89" s="134" t="s">
        <v>440</v>
      </c>
      <c r="C89" s="10" t="s">
        <v>73</v>
      </c>
      <c r="D89" s="178" t="s">
        <v>61</v>
      </c>
      <c r="E89" s="371"/>
      <c r="F89" s="372">
        <f t="shared" si="37"/>
        <v>37155.4</v>
      </c>
      <c r="G89" s="373"/>
      <c r="H89" s="434">
        <v>37155.4</v>
      </c>
      <c r="I89" s="374"/>
      <c r="J89" s="556"/>
      <c r="K89" s="439"/>
      <c r="L89" s="440"/>
      <c r="M89" s="406"/>
      <c r="N89" s="434"/>
      <c r="O89" s="387"/>
      <c r="P89" s="433"/>
      <c r="Q89" s="438"/>
      <c r="R89" s="379">
        <f>SUM(J89:Q89)</f>
        <v>0</v>
      </c>
      <c r="S89" s="380">
        <f>SUM(T89:V89)</f>
        <v>37155.4</v>
      </c>
      <c r="T89" s="381">
        <f>SUM(G89+J89+K89+L89+M89)</f>
        <v>0</v>
      </c>
      <c r="U89" s="381">
        <f>SUM(H89+N89+O89+P89)</f>
        <v>37155.4</v>
      </c>
      <c r="V89" s="382">
        <f>SUM(I89+Q89)</f>
        <v>0</v>
      </c>
    </row>
    <row r="90" spans="1:22" s="11" customFormat="1" ht="24.75" customHeight="1">
      <c r="A90" s="8"/>
      <c r="B90" s="134" t="s">
        <v>125</v>
      </c>
      <c r="C90" s="10" t="s">
        <v>73</v>
      </c>
      <c r="D90" s="178" t="s">
        <v>61</v>
      </c>
      <c r="E90" s="371"/>
      <c r="F90" s="372">
        <f t="shared" si="37"/>
        <v>136689.1</v>
      </c>
      <c r="G90" s="373">
        <f aca="true" t="shared" si="40" ref="G90:R90">SUM(G91:G95)</f>
        <v>15641.9</v>
      </c>
      <c r="H90" s="373">
        <f t="shared" si="40"/>
        <v>121047.2</v>
      </c>
      <c r="I90" s="374">
        <f t="shared" si="40"/>
        <v>0</v>
      </c>
      <c r="J90" s="375">
        <f t="shared" si="40"/>
        <v>0</v>
      </c>
      <c r="K90" s="377">
        <f t="shared" si="40"/>
        <v>0</v>
      </c>
      <c r="L90" s="373">
        <f t="shared" si="40"/>
        <v>0</v>
      </c>
      <c r="M90" s="374">
        <f t="shared" si="40"/>
        <v>0</v>
      </c>
      <c r="N90" s="384">
        <f t="shared" si="40"/>
        <v>0</v>
      </c>
      <c r="O90" s="373">
        <f t="shared" si="40"/>
        <v>0</v>
      </c>
      <c r="P90" s="376">
        <f t="shared" si="40"/>
        <v>0</v>
      </c>
      <c r="Q90" s="378">
        <f t="shared" si="40"/>
        <v>0</v>
      </c>
      <c r="R90" s="385">
        <f t="shared" si="40"/>
        <v>0</v>
      </c>
      <c r="S90" s="380">
        <f t="shared" si="38"/>
        <v>136689.1</v>
      </c>
      <c r="T90" s="381">
        <f>SUM(T91+T92+T93+T94+T95)</f>
        <v>15641.9</v>
      </c>
      <c r="U90" s="381">
        <f aca="true" t="shared" si="41" ref="U90:U95">SUM(H90+N90+O90+P90)</f>
        <v>121047.2</v>
      </c>
      <c r="V90" s="382">
        <f t="shared" si="26"/>
        <v>0</v>
      </c>
    </row>
    <row r="91" spans="1:22" s="11" customFormat="1" ht="23.25" customHeight="1">
      <c r="A91" s="8"/>
      <c r="B91" s="143" t="s">
        <v>384</v>
      </c>
      <c r="C91" s="10" t="s">
        <v>73</v>
      </c>
      <c r="D91" s="178" t="s">
        <v>61</v>
      </c>
      <c r="E91" s="371"/>
      <c r="F91" s="372">
        <f t="shared" si="37"/>
        <v>4000</v>
      </c>
      <c r="G91" s="373">
        <v>4000</v>
      </c>
      <c r="H91" s="373"/>
      <c r="I91" s="374">
        <v>0</v>
      </c>
      <c r="J91" s="555"/>
      <c r="K91" s="453">
        <v>0</v>
      </c>
      <c r="L91" s="381"/>
      <c r="M91" s="395"/>
      <c r="N91" s="434"/>
      <c r="O91" s="387"/>
      <c r="P91" s="433"/>
      <c r="Q91" s="455">
        <v>0</v>
      </c>
      <c r="R91" s="379">
        <f t="shared" si="35"/>
        <v>0</v>
      </c>
      <c r="S91" s="380">
        <f>SUM(T91:V91)</f>
        <v>4000</v>
      </c>
      <c r="T91" s="381">
        <f>SUM(G91+J91+K91+L91+M91)</f>
        <v>4000</v>
      </c>
      <c r="U91" s="381">
        <f t="shared" si="41"/>
        <v>0</v>
      </c>
      <c r="V91" s="382">
        <f t="shared" si="26"/>
        <v>0</v>
      </c>
    </row>
    <row r="92" spans="1:22" s="11" customFormat="1" ht="34.5" customHeight="1">
      <c r="A92" s="8"/>
      <c r="B92" s="143" t="s">
        <v>505</v>
      </c>
      <c r="C92" s="10" t="s">
        <v>73</v>
      </c>
      <c r="D92" s="178" t="s">
        <v>61</v>
      </c>
      <c r="E92" s="371"/>
      <c r="F92" s="372">
        <f t="shared" si="37"/>
        <v>57517.600000000006</v>
      </c>
      <c r="G92" s="373">
        <v>7055.3</v>
      </c>
      <c r="H92" s="373">
        <v>50462.3</v>
      </c>
      <c r="I92" s="374"/>
      <c r="J92" s="536"/>
      <c r="K92" s="432"/>
      <c r="L92" s="387"/>
      <c r="M92" s="382"/>
      <c r="N92" s="434"/>
      <c r="O92" s="387"/>
      <c r="P92" s="433"/>
      <c r="Q92" s="435"/>
      <c r="R92" s="379">
        <f t="shared" si="35"/>
        <v>0</v>
      </c>
      <c r="S92" s="380">
        <f>SUM(T92:V92)</f>
        <v>57517.600000000006</v>
      </c>
      <c r="T92" s="381">
        <f>SUM(G92+J92+K92+L92+M92)</f>
        <v>7055.3</v>
      </c>
      <c r="U92" s="381">
        <f t="shared" si="41"/>
        <v>50462.3</v>
      </c>
      <c r="V92" s="382">
        <f t="shared" si="26"/>
        <v>0</v>
      </c>
    </row>
    <row r="93" spans="1:22" s="11" customFormat="1" ht="32.25" customHeight="1">
      <c r="A93" s="8"/>
      <c r="B93" s="143" t="s">
        <v>494</v>
      </c>
      <c r="C93" s="10" t="s">
        <v>73</v>
      </c>
      <c r="D93" s="178" t="s">
        <v>61</v>
      </c>
      <c r="E93" s="371"/>
      <c r="F93" s="372">
        <f t="shared" si="37"/>
        <v>62990.799999999996</v>
      </c>
      <c r="G93" s="373">
        <v>3854.6</v>
      </c>
      <c r="H93" s="373">
        <v>59136.2</v>
      </c>
      <c r="I93" s="374"/>
      <c r="J93" s="536"/>
      <c r="K93" s="432">
        <v>0</v>
      </c>
      <c r="L93" s="387"/>
      <c r="M93" s="382"/>
      <c r="N93" s="434"/>
      <c r="O93" s="387"/>
      <c r="P93" s="433"/>
      <c r="Q93" s="435"/>
      <c r="R93" s="379">
        <f t="shared" si="35"/>
        <v>0</v>
      </c>
      <c r="S93" s="380">
        <f>SUM(T93:V93)</f>
        <v>62990.799999999996</v>
      </c>
      <c r="T93" s="381">
        <f>SUM(G93+J93+K93+L93+M93)</f>
        <v>3854.6</v>
      </c>
      <c r="U93" s="381">
        <f t="shared" si="41"/>
        <v>59136.2</v>
      </c>
      <c r="V93" s="382">
        <f>SUM(I93+Q93)</f>
        <v>0</v>
      </c>
    </row>
    <row r="94" spans="1:22" s="11" customFormat="1" ht="24.75" customHeight="1">
      <c r="A94" s="8"/>
      <c r="B94" s="141" t="s">
        <v>382</v>
      </c>
      <c r="C94" s="10" t="s">
        <v>73</v>
      </c>
      <c r="D94" s="178" t="s">
        <v>61</v>
      </c>
      <c r="E94" s="371"/>
      <c r="F94" s="372">
        <f t="shared" si="37"/>
        <v>9770.2</v>
      </c>
      <c r="G94" s="373">
        <v>732</v>
      </c>
      <c r="H94" s="373">
        <v>9038.2</v>
      </c>
      <c r="I94" s="374"/>
      <c r="J94" s="536"/>
      <c r="K94" s="432"/>
      <c r="L94" s="387"/>
      <c r="M94" s="382"/>
      <c r="N94" s="434"/>
      <c r="O94" s="387"/>
      <c r="P94" s="433"/>
      <c r="Q94" s="435"/>
      <c r="R94" s="379">
        <f t="shared" si="35"/>
        <v>0</v>
      </c>
      <c r="S94" s="380">
        <f>SUM(T94:V94)</f>
        <v>9770.2</v>
      </c>
      <c r="T94" s="381">
        <f t="shared" si="39"/>
        <v>732</v>
      </c>
      <c r="U94" s="381">
        <f t="shared" si="41"/>
        <v>9038.2</v>
      </c>
      <c r="V94" s="382">
        <f t="shared" si="26"/>
        <v>0</v>
      </c>
    </row>
    <row r="95" spans="1:22" s="11" customFormat="1" ht="23.25" customHeight="1">
      <c r="A95" s="8"/>
      <c r="B95" s="141" t="s">
        <v>383</v>
      </c>
      <c r="C95" s="10" t="s">
        <v>73</v>
      </c>
      <c r="D95" s="178" t="s">
        <v>61</v>
      </c>
      <c r="E95" s="371"/>
      <c r="F95" s="372">
        <f t="shared" si="37"/>
        <v>2410.5</v>
      </c>
      <c r="G95" s="373"/>
      <c r="H95" s="373">
        <v>2410.5</v>
      </c>
      <c r="I95" s="374"/>
      <c r="J95" s="536"/>
      <c r="K95" s="432"/>
      <c r="L95" s="387"/>
      <c r="M95" s="382"/>
      <c r="N95" s="434"/>
      <c r="O95" s="387"/>
      <c r="P95" s="433"/>
      <c r="Q95" s="435"/>
      <c r="R95" s="379">
        <f t="shared" si="35"/>
        <v>0</v>
      </c>
      <c r="S95" s="380">
        <f>SUM(T95:V95)</f>
        <v>2410.5</v>
      </c>
      <c r="T95" s="381">
        <f t="shared" si="39"/>
        <v>0</v>
      </c>
      <c r="U95" s="381">
        <f t="shared" si="41"/>
        <v>2410.5</v>
      </c>
      <c r="V95" s="382">
        <f t="shared" si="26"/>
        <v>0</v>
      </c>
    </row>
    <row r="96" spans="1:22" s="11" customFormat="1" ht="25.5" customHeight="1">
      <c r="A96" s="8"/>
      <c r="B96" s="134" t="s">
        <v>211</v>
      </c>
      <c r="C96" s="10" t="s">
        <v>73</v>
      </c>
      <c r="D96" s="178" t="s">
        <v>61</v>
      </c>
      <c r="E96" s="371">
        <v>10440</v>
      </c>
      <c r="F96" s="372">
        <f t="shared" si="37"/>
        <v>10440</v>
      </c>
      <c r="G96" s="373">
        <v>10440</v>
      </c>
      <c r="H96" s="373"/>
      <c r="I96" s="374"/>
      <c r="J96" s="536"/>
      <c r="K96" s="432"/>
      <c r="L96" s="387"/>
      <c r="M96" s="382"/>
      <c r="N96" s="434"/>
      <c r="O96" s="387"/>
      <c r="P96" s="433"/>
      <c r="Q96" s="435"/>
      <c r="R96" s="379">
        <f t="shared" si="35"/>
        <v>0</v>
      </c>
      <c r="S96" s="380">
        <f t="shared" si="38"/>
        <v>10440</v>
      </c>
      <c r="T96" s="381">
        <f aca="true" t="shared" si="42" ref="T96:T107">SUM(G96+J96+K96+L96+M96)</f>
        <v>10440</v>
      </c>
      <c r="U96" s="381">
        <f t="shared" si="25"/>
        <v>0</v>
      </c>
      <c r="V96" s="382">
        <f t="shared" si="26"/>
        <v>0</v>
      </c>
    </row>
    <row r="97" spans="1:22" s="11" customFormat="1" ht="21" customHeight="1">
      <c r="A97" s="8"/>
      <c r="B97" s="134" t="s">
        <v>518</v>
      </c>
      <c r="C97" s="10" t="s">
        <v>73</v>
      </c>
      <c r="D97" s="178" t="s">
        <v>61</v>
      </c>
      <c r="E97" s="371"/>
      <c r="F97" s="372">
        <f t="shared" si="37"/>
        <v>2394.4</v>
      </c>
      <c r="G97" s="373"/>
      <c r="H97" s="373"/>
      <c r="I97" s="374">
        <v>2394.4</v>
      </c>
      <c r="J97" s="536"/>
      <c r="K97" s="432"/>
      <c r="L97" s="387"/>
      <c r="M97" s="382"/>
      <c r="N97" s="434"/>
      <c r="O97" s="387"/>
      <c r="P97" s="433"/>
      <c r="Q97" s="435"/>
      <c r="R97" s="379">
        <f t="shared" si="35"/>
        <v>0</v>
      </c>
      <c r="S97" s="380">
        <f t="shared" si="38"/>
        <v>2394.4</v>
      </c>
      <c r="T97" s="381">
        <f t="shared" si="42"/>
        <v>0</v>
      </c>
      <c r="U97" s="381">
        <f t="shared" si="25"/>
        <v>0</v>
      </c>
      <c r="V97" s="382">
        <f t="shared" si="26"/>
        <v>2394.4</v>
      </c>
    </row>
    <row r="98" spans="1:22" s="11" customFormat="1" ht="24" customHeight="1">
      <c r="A98" s="8"/>
      <c r="B98" s="134" t="s">
        <v>506</v>
      </c>
      <c r="C98" s="10" t="s">
        <v>73</v>
      </c>
      <c r="D98" s="178" t="s">
        <v>61</v>
      </c>
      <c r="E98" s="371">
        <f>SUM(E99+E100)</f>
        <v>19889.199999999997</v>
      </c>
      <c r="F98" s="372">
        <f t="shared" si="37"/>
        <v>15964.099999999999</v>
      </c>
      <c r="G98" s="557">
        <f>SUM(G99:G100)</f>
        <v>0</v>
      </c>
      <c r="H98" s="373">
        <f>SUM(H99:H100)</f>
        <v>15964.099999999999</v>
      </c>
      <c r="I98" s="374"/>
      <c r="J98" s="536">
        <f>SUM(J99+J100)</f>
        <v>0</v>
      </c>
      <c r="K98" s="375">
        <f>SUM(K99+K100)</f>
        <v>0</v>
      </c>
      <c r="L98" s="373">
        <f>SUM(L99+L100)</f>
        <v>0</v>
      </c>
      <c r="M98" s="374">
        <f>SUM(M99+M100)</f>
        <v>0</v>
      </c>
      <c r="N98" s="434"/>
      <c r="O98" s="387"/>
      <c r="P98" s="433">
        <f>SUM(P99+P100)</f>
        <v>0</v>
      </c>
      <c r="Q98" s="435"/>
      <c r="R98" s="379">
        <f t="shared" si="35"/>
        <v>0</v>
      </c>
      <c r="S98" s="380">
        <f t="shared" si="38"/>
        <v>15964.099999999999</v>
      </c>
      <c r="T98" s="381">
        <f>SUM(T99+T100)</f>
        <v>0</v>
      </c>
      <c r="U98" s="381">
        <f>SUM(U99+U100)</f>
        <v>15964.099999999999</v>
      </c>
      <c r="V98" s="382">
        <f t="shared" si="26"/>
        <v>0</v>
      </c>
    </row>
    <row r="99" spans="1:22" s="11" customFormat="1" ht="34.5" customHeight="1">
      <c r="A99" s="43"/>
      <c r="B99" s="143" t="s">
        <v>505</v>
      </c>
      <c r="C99" s="10" t="s">
        <v>73</v>
      </c>
      <c r="D99" s="178" t="s">
        <v>61</v>
      </c>
      <c r="E99" s="371">
        <v>8327.9</v>
      </c>
      <c r="F99" s="372">
        <f t="shared" si="37"/>
        <v>4132.3</v>
      </c>
      <c r="G99" s="557">
        <v>0</v>
      </c>
      <c r="H99" s="373">
        <v>4132.3</v>
      </c>
      <c r="I99" s="374"/>
      <c r="J99" s="536"/>
      <c r="K99" s="432"/>
      <c r="L99" s="387"/>
      <c r="M99" s="382">
        <v>0</v>
      </c>
      <c r="N99" s="434"/>
      <c r="O99" s="387"/>
      <c r="P99" s="434"/>
      <c r="Q99" s="435"/>
      <c r="R99" s="379">
        <f t="shared" si="35"/>
        <v>0</v>
      </c>
      <c r="S99" s="380">
        <f t="shared" si="38"/>
        <v>4132.3</v>
      </c>
      <c r="T99" s="381">
        <f t="shared" si="42"/>
        <v>0</v>
      </c>
      <c r="U99" s="381">
        <f t="shared" si="25"/>
        <v>4132.3</v>
      </c>
      <c r="V99" s="382">
        <f t="shared" si="26"/>
        <v>0</v>
      </c>
    </row>
    <row r="100" spans="1:22" s="11" customFormat="1" ht="33.75" customHeight="1">
      <c r="A100" s="43"/>
      <c r="B100" s="143" t="s">
        <v>494</v>
      </c>
      <c r="C100" s="10" t="s">
        <v>73</v>
      </c>
      <c r="D100" s="178" t="s">
        <v>61</v>
      </c>
      <c r="E100" s="371">
        <v>11561.3</v>
      </c>
      <c r="F100" s="372">
        <f t="shared" si="37"/>
        <v>11831.8</v>
      </c>
      <c r="G100" s="557">
        <v>0</v>
      </c>
      <c r="H100" s="373">
        <v>11831.8</v>
      </c>
      <c r="I100" s="374"/>
      <c r="J100" s="536"/>
      <c r="K100" s="432"/>
      <c r="L100" s="387"/>
      <c r="M100" s="382">
        <v>0</v>
      </c>
      <c r="N100" s="434"/>
      <c r="O100" s="387"/>
      <c r="P100" s="434"/>
      <c r="Q100" s="435"/>
      <c r="R100" s="379">
        <f t="shared" si="35"/>
        <v>0</v>
      </c>
      <c r="S100" s="380">
        <f t="shared" si="38"/>
        <v>11831.8</v>
      </c>
      <c r="T100" s="381">
        <f t="shared" si="42"/>
        <v>0</v>
      </c>
      <c r="U100" s="381">
        <f t="shared" si="25"/>
        <v>11831.8</v>
      </c>
      <c r="V100" s="382">
        <f t="shared" si="26"/>
        <v>0</v>
      </c>
    </row>
    <row r="101" spans="1:22" s="18" customFormat="1" ht="26.25" customHeight="1">
      <c r="A101" s="23" t="s">
        <v>7</v>
      </c>
      <c r="B101" s="163" t="s">
        <v>287</v>
      </c>
      <c r="C101" s="168" t="s">
        <v>73</v>
      </c>
      <c r="D101" s="184" t="s">
        <v>64</v>
      </c>
      <c r="E101" s="517">
        <f>SUM(E102+E103+E104+E105+E106+E107)</f>
        <v>51565.5</v>
      </c>
      <c r="F101" s="361">
        <f t="shared" si="37"/>
        <v>83514.5</v>
      </c>
      <c r="G101" s="362">
        <f>SUM(G102:G107)</f>
        <v>23041.199999999997</v>
      </c>
      <c r="H101" s="362">
        <f>SUM(H102:H107)</f>
        <v>60473.3</v>
      </c>
      <c r="I101" s="363">
        <f>SUM(I102:I107)</f>
        <v>0</v>
      </c>
      <c r="J101" s="364">
        <f>SUM(J102:J107)</f>
        <v>0</v>
      </c>
      <c r="K101" s="364">
        <f aca="true" t="shared" si="43" ref="K101:Q101">SUM(K102:K107)</f>
        <v>0</v>
      </c>
      <c r="L101" s="362">
        <f t="shared" si="43"/>
        <v>0</v>
      </c>
      <c r="M101" s="363">
        <f t="shared" si="43"/>
        <v>0</v>
      </c>
      <c r="N101" s="412">
        <f t="shared" si="43"/>
        <v>0</v>
      </c>
      <c r="O101" s="362">
        <f t="shared" si="43"/>
        <v>0</v>
      </c>
      <c r="P101" s="365">
        <f t="shared" si="43"/>
        <v>0</v>
      </c>
      <c r="Q101" s="366">
        <f t="shared" si="43"/>
        <v>0</v>
      </c>
      <c r="R101" s="415">
        <f t="shared" si="35"/>
        <v>0</v>
      </c>
      <c r="S101" s="368">
        <f t="shared" si="38"/>
        <v>83514.5</v>
      </c>
      <c r="T101" s="369">
        <f t="shared" si="42"/>
        <v>23041.199999999997</v>
      </c>
      <c r="U101" s="369">
        <f t="shared" si="25"/>
        <v>60473.3</v>
      </c>
      <c r="V101" s="370">
        <f t="shared" si="26"/>
        <v>0</v>
      </c>
    </row>
    <row r="102" spans="1:22" s="11" customFormat="1" ht="24" customHeight="1">
      <c r="A102" s="8"/>
      <c r="B102" s="134" t="s">
        <v>98</v>
      </c>
      <c r="C102" s="10" t="s">
        <v>73</v>
      </c>
      <c r="D102" s="182" t="s">
        <v>64</v>
      </c>
      <c r="E102" s="383">
        <v>10000</v>
      </c>
      <c r="F102" s="372">
        <f t="shared" si="37"/>
        <v>10000</v>
      </c>
      <c r="G102" s="373">
        <v>10000</v>
      </c>
      <c r="H102" s="373"/>
      <c r="I102" s="374"/>
      <c r="J102" s="375"/>
      <c r="K102" s="375"/>
      <c r="L102" s="373"/>
      <c r="M102" s="374"/>
      <c r="N102" s="384"/>
      <c r="O102" s="373"/>
      <c r="P102" s="376"/>
      <c r="Q102" s="378"/>
      <c r="R102" s="379">
        <f t="shared" si="35"/>
        <v>0</v>
      </c>
      <c r="S102" s="380">
        <f t="shared" si="38"/>
        <v>10000</v>
      </c>
      <c r="T102" s="381">
        <f t="shared" si="42"/>
        <v>10000</v>
      </c>
      <c r="U102" s="381">
        <f t="shared" si="25"/>
        <v>0</v>
      </c>
      <c r="V102" s="382">
        <f t="shared" si="26"/>
        <v>0</v>
      </c>
    </row>
    <row r="103" spans="1:22" s="11" customFormat="1" ht="24" customHeight="1">
      <c r="A103" s="8"/>
      <c r="B103" s="134" t="s">
        <v>99</v>
      </c>
      <c r="C103" s="10" t="s">
        <v>73</v>
      </c>
      <c r="D103" s="182" t="s">
        <v>64</v>
      </c>
      <c r="E103" s="383">
        <v>228</v>
      </c>
      <c r="F103" s="372">
        <f t="shared" si="37"/>
        <v>228</v>
      </c>
      <c r="G103" s="373">
        <v>228</v>
      </c>
      <c r="H103" s="373"/>
      <c r="I103" s="374"/>
      <c r="J103" s="375"/>
      <c r="K103" s="375"/>
      <c r="L103" s="373"/>
      <c r="M103" s="374"/>
      <c r="N103" s="384"/>
      <c r="O103" s="373"/>
      <c r="P103" s="376"/>
      <c r="Q103" s="378"/>
      <c r="R103" s="379">
        <f t="shared" si="35"/>
        <v>0</v>
      </c>
      <c r="S103" s="380">
        <f t="shared" si="38"/>
        <v>228</v>
      </c>
      <c r="T103" s="381">
        <f t="shared" si="42"/>
        <v>228</v>
      </c>
      <c r="U103" s="381">
        <f t="shared" si="25"/>
        <v>0</v>
      </c>
      <c r="V103" s="382">
        <f t="shared" si="26"/>
        <v>0</v>
      </c>
    </row>
    <row r="104" spans="1:22" s="11" customFormat="1" ht="25.5" customHeight="1">
      <c r="A104" s="8"/>
      <c r="B104" s="134" t="s">
        <v>9</v>
      </c>
      <c r="C104" s="10" t="s">
        <v>73</v>
      </c>
      <c r="D104" s="182" t="s">
        <v>64</v>
      </c>
      <c r="E104" s="383">
        <v>3600</v>
      </c>
      <c r="F104" s="372">
        <f t="shared" si="37"/>
        <v>3600</v>
      </c>
      <c r="G104" s="558">
        <v>3600</v>
      </c>
      <c r="H104" s="373"/>
      <c r="I104" s="374"/>
      <c r="J104" s="375"/>
      <c r="K104" s="375"/>
      <c r="L104" s="373"/>
      <c r="M104" s="374"/>
      <c r="N104" s="384"/>
      <c r="O104" s="373"/>
      <c r="P104" s="376"/>
      <c r="Q104" s="378"/>
      <c r="R104" s="379">
        <f t="shared" si="35"/>
        <v>0</v>
      </c>
      <c r="S104" s="380">
        <f t="shared" si="38"/>
        <v>3600</v>
      </c>
      <c r="T104" s="381">
        <f t="shared" si="42"/>
        <v>3600</v>
      </c>
      <c r="U104" s="381">
        <f t="shared" si="25"/>
        <v>0</v>
      </c>
      <c r="V104" s="382">
        <f t="shared" si="26"/>
        <v>0</v>
      </c>
    </row>
    <row r="105" spans="1:22" s="11" customFormat="1" ht="23.25" customHeight="1">
      <c r="A105" s="8"/>
      <c r="B105" s="134" t="s">
        <v>86</v>
      </c>
      <c r="C105" s="10" t="s">
        <v>73</v>
      </c>
      <c r="D105" s="182" t="s">
        <v>64</v>
      </c>
      <c r="E105" s="383">
        <v>25362.5</v>
      </c>
      <c r="F105" s="372">
        <f t="shared" si="37"/>
        <v>51085.9</v>
      </c>
      <c r="G105" s="559">
        <v>4227.1</v>
      </c>
      <c r="H105" s="373">
        <v>46858.8</v>
      </c>
      <c r="I105" s="374"/>
      <c r="J105" s="375"/>
      <c r="K105" s="375"/>
      <c r="L105" s="373"/>
      <c r="M105" s="374"/>
      <c r="N105" s="384">
        <v>0</v>
      </c>
      <c r="O105" s="373"/>
      <c r="P105" s="376"/>
      <c r="Q105" s="378"/>
      <c r="R105" s="379">
        <f t="shared" si="35"/>
        <v>0</v>
      </c>
      <c r="S105" s="380">
        <f t="shared" si="38"/>
        <v>51085.9</v>
      </c>
      <c r="T105" s="381">
        <f t="shared" si="42"/>
        <v>4227.1</v>
      </c>
      <c r="U105" s="381">
        <f t="shared" si="25"/>
        <v>46858.8</v>
      </c>
      <c r="V105" s="382">
        <f t="shared" si="26"/>
        <v>0</v>
      </c>
    </row>
    <row r="106" spans="1:22" s="11" customFormat="1" ht="24.75" customHeight="1">
      <c r="A106" s="8"/>
      <c r="B106" s="134" t="s">
        <v>100</v>
      </c>
      <c r="C106" s="10" t="s">
        <v>73</v>
      </c>
      <c r="D106" s="182" t="s">
        <v>64</v>
      </c>
      <c r="E106" s="383">
        <v>10000</v>
      </c>
      <c r="F106" s="372">
        <f t="shared" si="37"/>
        <v>14725.6</v>
      </c>
      <c r="G106" s="559">
        <v>1111.1</v>
      </c>
      <c r="H106" s="373">
        <v>13614.5</v>
      </c>
      <c r="I106" s="374"/>
      <c r="J106" s="375"/>
      <c r="K106" s="375"/>
      <c r="L106" s="373"/>
      <c r="M106" s="374"/>
      <c r="N106" s="384"/>
      <c r="O106" s="373"/>
      <c r="P106" s="376"/>
      <c r="Q106" s="378"/>
      <c r="R106" s="379">
        <f t="shared" si="35"/>
        <v>0</v>
      </c>
      <c r="S106" s="380">
        <f t="shared" si="38"/>
        <v>14725.6</v>
      </c>
      <c r="T106" s="381">
        <f t="shared" si="42"/>
        <v>1111.1</v>
      </c>
      <c r="U106" s="381">
        <f t="shared" si="25"/>
        <v>13614.5</v>
      </c>
      <c r="V106" s="382">
        <f t="shared" si="26"/>
        <v>0</v>
      </c>
    </row>
    <row r="107" spans="1:22" s="11" customFormat="1" ht="24" customHeight="1">
      <c r="A107" s="8"/>
      <c r="B107" s="134" t="s">
        <v>101</v>
      </c>
      <c r="C107" s="10" t="s">
        <v>73</v>
      </c>
      <c r="D107" s="182" t="s">
        <v>64</v>
      </c>
      <c r="E107" s="383">
        <v>2375</v>
      </c>
      <c r="F107" s="372">
        <f t="shared" si="37"/>
        <v>3875</v>
      </c>
      <c r="G107" s="373">
        <v>3875</v>
      </c>
      <c r="H107" s="373"/>
      <c r="I107" s="374"/>
      <c r="J107" s="375"/>
      <c r="K107" s="375"/>
      <c r="L107" s="373"/>
      <c r="M107" s="374"/>
      <c r="N107" s="384"/>
      <c r="O107" s="373"/>
      <c r="P107" s="376"/>
      <c r="Q107" s="378"/>
      <c r="R107" s="379">
        <f t="shared" si="35"/>
        <v>0</v>
      </c>
      <c r="S107" s="380">
        <f t="shared" si="38"/>
        <v>3875</v>
      </c>
      <c r="T107" s="381">
        <f t="shared" si="42"/>
        <v>3875</v>
      </c>
      <c r="U107" s="381">
        <f t="shared" si="25"/>
        <v>0</v>
      </c>
      <c r="V107" s="382">
        <f t="shared" si="26"/>
        <v>0</v>
      </c>
    </row>
    <row r="108" spans="1:22" s="18" customFormat="1" ht="25.5" customHeight="1">
      <c r="A108" s="15" t="s">
        <v>8</v>
      </c>
      <c r="B108" s="161" t="s">
        <v>247</v>
      </c>
      <c r="C108" s="167" t="s">
        <v>73</v>
      </c>
      <c r="D108" s="185" t="s">
        <v>66</v>
      </c>
      <c r="E108" s="407">
        <f>SUM(E109+E110)</f>
        <v>60135</v>
      </c>
      <c r="F108" s="361">
        <f t="shared" si="37"/>
        <v>53134.3</v>
      </c>
      <c r="G108" s="362">
        <f>SUM(G109:G110)</f>
        <v>53134.3</v>
      </c>
      <c r="H108" s="362"/>
      <c r="I108" s="363"/>
      <c r="J108" s="364">
        <f aca="true" t="shared" si="44" ref="J108:Q108">SUM(J109:J110)</f>
        <v>0</v>
      </c>
      <c r="K108" s="364">
        <f t="shared" si="44"/>
        <v>0</v>
      </c>
      <c r="L108" s="362">
        <f t="shared" si="44"/>
        <v>0</v>
      </c>
      <c r="M108" s="363">
        <f t="shared" si="44"/>
        <v>0</v>
      </c>
      <c r="N108" s="412">
        <f t="shared" si="44"/>
        <v>0</v>
      </c>
      <c r="O108" s="362">
        <f t="shared" si="44"/>
        <v>0</v>
      </c>
      <c r="P108" s="365">
        <f t="shared" si="44"/>
        <v>0</v>
      </c>
      <c r="Q108" s="366">
        <f t="shared" si="44"/>
        <v>0</v>
      </c>
      <c r="R108" s="415">
        <f t="shared" si="35"/>
        <v>0</v>
      </c>
      <c r="S108" s="368">
        <f t="shared" si="38"/>
        <v>53134.3</v>
      </c>
      <c r="T108" s="369">
        <f aca="true" t="shared" si="45" ref="T108:T151">SUM(G108+J108+K108+L108+M108)</f>
        <v>53134.3</v>
      </c>
      <c r="U108" s="369">
        <f>SUM(H108+N108+O108+P108)</f>
        <v>0</v>
      </c>
      <c r="V108" s="370">
        <f aca="true" t="shared" si="46" ref="V108:V132">SUM(I108+Q108)</f>
        <v>0</v>
      </c>
    </row>
    <row r="109" spans="1:22" s="11" customFormat="1" ht="40.5" customHeight="1">
      <c r="A109" s="8"/>
      <c r="B109" s="134" t="s">
        <v>493</v>
      </c>
      <c r="C109" s="10" t="s">
        <v>73</v>
      </c>
      <c r="D109" s="182" t="s">
        <v>66</v>
      </c>
      <c r="E109" s="383">
        <v>15052</v>
      </c>
      <c r="F109" s="372">
        <f t="shared" si="37"/>
        <v>17152</v>
      </c>
      <c r="G109" s="373">
        <v>17152</v>
      </c>
      <c r="H109" s="373"/>
      <c r="I109" s="374"/>
      <c r="J109" s="375"/>
      <c r="K109" s="375"/>
      <c r="L109" s="373"/>
      <c r="M109" s="374"/>
      <c r="N109" s="384"/>
      <c r="O109" s="373"/>
      <c r="P109" s="376"/>
      <c r="Q109" s="378"/>
      <c r="R109" s="379">
        <f t="shared" si="35"/>
        <v>0</v>
      </c>
      <c r="S109" s="380">
        <f t="shared" si="38"/>
        <v>17152</v>
      </c>
      <c r="T109" s="381">
        <f t="shared" si="45"/>
        <v>17152</v>
      </c>
      <c r="U109" s="381">
        <f>SUM(H109+N109+O109+P109)</f>
        <v>0</v>
      </c>
      <c r="V109" s="382">
        <f t="shared" si="46"/>
        <v>0</v>
      </c>
    </row>
    <row r="110" spans="1:22" s="11" customFormat="1" ht="55.5" customHeight="1" thickBot="1">
      <c r="A110" s="8"/>
      <c r="B110" s="134" t="s">
        <v>260</v>
      </c>
      <c r="C110" s="10" t="s">
        <v>73</v>
      </c>
      <c r="D110" s="182" t="s">
        <v>66</v>
      </c>
      <c r="E110" s="383">
        <v>45083</v>
      </c>
      <c r="F110" s="372">
        <f t="shared" si="37"/>
        <v>35982.3</v>
      </c>
      <c r="G110" s="373">
        <v>35982.3</v>
      </c>
      <c r="H110" s="373"/>
      <c r="I110" s="374"/>
      <c r="J110" s="377"/>
      <c r="K110" s="560"/>
      <c r="L110" s="520"/>
      <c r="M110" s="374"/>
      <c r="N110" s="384"/>
      <c r="O110" s="373"/>
      <c r="P110" s="376"/>
      <c r="Q110" s="378"/>
      <c r="R110" s="385">
        <f t="shared" si="35"/>
        <v>0</v>
      </c>
      <c r="S110" s="386">
        <f t="shared" si="38"/>
        <v>35982.3</v>
      </c>
      <c r="T110" s="387">
        <f t="shared" si="45"/>
        <v>35982.3</v>
      </c>
      <c r="U110" s="387">
        <f>SUM(H110+N110+O110+P110)</f>
        <v>0</v>
      </c>
      <c r="V110" s="382">
        <f t="shared" si="46"/>
        <v>0</v>
      </c>
    </row>
    <row r="111" spans="1:22" s="11" customFormat="1" ht="55.5" customHeight="1" thickBot="1">
      <c r="A111" s="233"/>
      <c r="B111" s="234"/>
      <c r="C111" s="235"/>
      <c r="D111" s="235"/>
      <c r="E111" s="230"/>
      <c r="F111" s="236"/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7"/>
      <c r="S111" s="238"/>
      <c r="T111" s="238"/>
      <c r="U111" s="238"/>
      <c r="V111" s="238"/>
    </row>
    <row r="112" spans="1:29" s="35" customFormat="1" ht="30" customHeight="1" thickBot="1">
      <c r="A112" s="655"/>
      <c r="B112" s="658" t="s">
        <v>54</v>
      </c>
      <c r="C112" s="623" t="s">
        <v>5</v>
      </c>
      <c r="D112" s="626" t="s">
        <v>6</v>
      </c>
      <c r="E112" s="629" t="s">
        <v>435</v>
      </c>
      <c r="F112" s="647" t="s">
        <v>554</v>
      </c>
      <c r="G112" s="648"/>
      <c r="H112" s="648"/>
      <c r="I112" s="649"/>
      <c r="J112" s="320" t="s">
        <v>432</v>
      </c>
      <c r="K112" s="661" t="s">
        <v>432</v>
      </c>
      <c r="L112" s="662"/>
      <c r="M112" s="662"/>
      <c r="N112" s="662"/>
      <c r="O112" s="662"/>
      <c r="P112" s="662"/>
      <c r="Q112" s="663"/>
      <c r="R112" s="650" t="s">
        <v>142</v>
      </c>
      <c r="S112" s="667" t="s">
        <v>191</v>
      </c>
      <c r="T112" s="668"/>
      <c r="U112" s="668"/>
      <c r="V112" s="669"/>
      <c r="W112" s="142"/>
      <c r="X112" s="142"/>
      <c r="Y112" s="142"/>
      <c r="Z112" s="142"/>
      <c r="AA112" s="142"/>
      <c r="AB112" s="142"/>
      <c r="AC112" s="142"/>
    </row>
    <row r="113" spans="1:29" s="35" customFormat="1" ht="32.25" customHeight="1">
      <c r="A113" s="656"/>
      <c r="B113" s="621"/>
      <c r="C113" s="624"/>
      <c r="D113" s="627"/>
      <c r="E113" s="630"/>
      <c r="F113" s="643" t="s">
        <v>57</v>
      </c>
      <c r="G113" s="645" t="s">
        <v>58</v>
      </c>
      <c r="H113" s="645"/>
      <c r="I113" s="646"/>
      <c r="J113" s="683" t="s">
        <v>144</v>
      </c>
      <c r="K113" s="684"/>
      <c r="L113" s="684"/>
      <c r="M113" s="685"/>
      <c r="N113" s="615" t="s">
        <v>423</v>
      </c>
      <c r="O113" s="616"/>
      <c r="P113" s="617"/>
      <c r="Q113" s="653" t="s">
        <v>271</v>
      </c>
      <c r="R113" s="651"/>
      <c r="S113" s="666" t="s">
        <v>57</v>
      </c>
      <c r="T113" s="670" t="s">
        <v>58</v>
      </c>
      <c r="U113" s="670"/>
      <c r="V113" s="671"/>
      <c r="W113" s="142"/>
      <c r="X113" s="142"/>
      <c r="Y113" s="142"/>
      <c r="Z113" s="142"/>
      <c r="AA113" s="142"/>
      <c r="AB113" s="142"/>
      <c r="AC113" s="142"/>
    </row>
    <row r="114" spans="1:29" s="35" customFormat="1" ht="127.5" customHeight="1" thickBot="1">
      <c r="A114" s="657"/>
      <c r="B114" s="622"/>
      <c r="C114" s="625"/>
      <c r="D114" s="628"/>
      <c r="E114" s="614"/>
      <c r="F114" s="644"/>
      <c r="G114" s="225" t="s">
        <v>269</v>
      </c>
      <c r="H114" s="342" t="s">
        <v>270</v>
      </c>
      <c r="I114" s="227" t="s">
        <v>271</v>
      </c>
      <c r="J114" s="686"/>
      <c r="K114" s="687"/>
      <c r="L114" s="687"/>
      <c r="M114" s="688"/>
      <c r="N114" s="618"/>
      <c r="O114" s="619"/>
      <c r="P114" s="620"/>
      <c r="Q114" s="654"/>
      <c r="R114" s="652"/>
      <c r="S114" s="644"/>
      <c r="T114" s="225" t="s">
        <v>269</v>
      </c>
      <c r="U114" s="342" t="s">
        <v>270</v>
      </c>
      <c r="V114" s="227" t="s">
        <v>271</v>
      </c>
      <c r="W114" s="142"/>
      <c r="X114" s="142"/>
      <c r="Y114" s="142"/>
      <c r="Z114" s="142"/>
      <c r="AA114" s="142"/>
      <c r="AB114" s="142"/>
      <c r="AC114" s="142"/>
    </row>
    <row r="115" spans="1:22" s="224" customFormat="1" ht="21.75" customHeight="1" thickBot="1">
      <c r="A115" s="217"/>
      <c r="B115" s="218">
        <v>1</v>
      </c>
      <c r="C115" s="219">
        <v>2</v>
      </c>
      <c r="D115" s="220">
        <v>3</v>
      </c>
      <c r="E115" s="218">
        <v>4</v>
      </c>
      <c r="F115" s="221">
        <v>5</v>
      </c>
      <c r="G115" s="221">
        <v>6</v>
      </c>
      <c r="H115" s="221">
        <v>7</v>
      </c>
      <c r="I115" s="222">
        <v>8</v>
      </c>
      <c r="J115" s="219">
        <v>9</v>
      </c>
      <c r="K115" s="222">
        <v>9</v>
      </c>
      <c r="L115" s="333">
        <v>10</v>
      </c>
      <c r="M115" s="218">
        <v>9</v>
      </c>
      <c r="N115" s="219" t="s">
        <v>468</v>
      </c>
      <c r="O115" s="221">
        <v>12</v>
      </c>
      <c r="P115" s="223">
        <v>12</v>
      </c>
      <c r="Q115" s="218">
        <v>10</v>
      </c>
      <c r="R115" s="222">
        <v>11</v>
      </c>
      <c r="S115" s="219">
        <v>12</v>
      </c>
      <c r="T115" s="221">
        <v>13</v>
      </c>
      <c r="U115" s="221">
        <v>14</v>
      </c>
      <c r="V115" s="223">
        <v>15</v>
      </c>
    </row>
    <row r="116" spans="1:22" s="18" customFormat="1" ht="30.75" customHeight="1">
      <c r="A116" s="15" t="s">
        <v>102</v>
      </c>
      <c r="B116" s="169" t="s">
        <v>103</v>
      </c>
      <c r="C116" s="167" t="s">
        <v>104</v>
      </c>
      <c r="D116" s="185" t="s">
        <v>62</v>
      </c>
      <c r="E116" s="407">
        <f aca="true" t="shared" si="47" ref="E116:R116">SUM(E117+E133+E152+E163)</f>
        <v>1105931.1</v>
      </c>
      <c r="F116" s="361">
        <f t="shared" si="47"/>
        <v>1381710.8999999997</v>
      </c>
      <c r="G116" s="362">
        <f t="shared" si="47"/>
        <v>573498.2000000001</v>
      </c>
      <c r="H116" s="362">
        <f t="shared" si="47"/>
        <v>740776.8</v>
      </c>
      <c r="I116" s="365">
        <f t="shared" si="47"/>
        <v>67435.9</v>
      </c>
      <c r="J116" s="503">
        <f t="shared" si="47"/>
        <v>0</v>
      </c>
      <c r="K116" s="504">
        <f t="shared" si="47"/>
        <v>0</v>
      </c>
      <c r="L116" s="505">
        <f t="shared" si="47"/>
        <v>0</v>
      </c>
      <c r="M116" s="506">
        <f t="shared" si="47"/>
        <v>-2525.7</v>
      </c>
      <c r="N116" s="507">
        <f t="shared" si="47"/>
        <v>0</v>
      </c>
      <c r="O116" s="508">
        <f t="shared" si="47"/>
        <v>0</v>
      </c>
      <c r="P116" s="504">
        <f t="shared" si="47"/>
        <v>0</v>
      </c>
      <c r="Q116" s="509">
        <f t="shared" si="47"/>
        <v>480</v>
      </c>
      <c r="R116" s="510">
        <f t="shared" si="47"/>
        <v>-2045.7</v>
      </c>
      <c r="S116" s="368">
        <f>SUM(T116:V116)</f>
        <v>1379665.2000000002</v>
      </c>
      <c r="T116" s="369">
        <f>SUM(G116+K116+L116+M116)</f>
        <v>570972.5000000001</v>
      </c>
      <c r="U116" s="369">
        <f>SUM(H116+N116+O116+P116)</f>
        <v>740776.8</v>
      </c>
      <c r="V116" s="370">
        <f>SUM(I116+Q116)</f>
        <v>67915.9</v>
      </c>
    </row>
    <row r="117" spans="1:22" s="18" customFormat="1" ht="28.5" customHeight="1">
      <c r="A117" s="15" t="s">
        <v>10</v>
      </c>
      <c r="B117" s="169" t="s">
        <v>227</v>
      </c>
      <c r="C117" s="167" t="s">
        <v>104</v>
      </c>
      <c r="D117" s="185" t="s">
        <v>61</v>
      </c>
      <c r="E117" s="407">
        <f>SUM(E118+E119+E120+E121+E122+E123+E124+E125+E126+E127+E128+E129+E130+E131+E132)</f>
        <v>325427.60000000003</v>
      </c>
      <c r="F117" s="361">
        <f>SUM(F118++F119+F120+F121+F122+F123+F124+F125+F126+F127+F128+F129+F130+F132+F131)</f>
        <v>376178.2</v>
      </c>
      <c r="G117" s="362">
        <f>SUM(G118++G119+G120+G121+G122+G123+G124+G125+G126+G127+G128+G129+G130+G132+G131)</f>
        <v>277785.60000000003</v>
      </c>
      <c r="H117" s="362">
        <f aca="true" t="shared" si="48" ref="H117:Q117">SUM(H118++H119+H120+H121+H122+H123+H124+H125+H126+H127+H128+H129+H130+H132+H131)</f>
        <v>52785.4</v>
      </c>
      <c r="I117" s="365">
        <f t="shared" si="48"/>
        <v>45607.2</v>
      </c>
      <c r="J117" s="361">
        <f t="shared" si="48"/>
        <v>0</v>
      </c>
      <c r="K117" s="444">
        <f t="shared" si="48"/>
        <v>0</v>
      </c>
      <c r="L117" s="365">
        <f t="shared" si="48"/>
        <v>0</v>
      </c>
      <c r="M117" s="363">
        <f>SUM(M118++M119+M120+M121+M122+M123+M124+M125+M126+M127+M128+M129+M130+M132+M131)</f>
        <v>-2903</v>
      </c>
      <c r="N117" s="366">
        <f t="shared" si="48"/>
        <v>0</v>
      </c>
      <c r="O117" s="412">
        <f t="shared" si="48"/>
        <v>0</v>
      </c>
      <c r="P117" s="363">
        <f>SUM(P118++P119+P120+P121+P122+P123+P124+P125+P126+P127+P128+P129+P130+P132+P131)</f>
        <v>0</v>
      </c>
      <c r="Q117" s="412">
        <f t="shared" si="48"/>
        <v>0</v>
      </c>
      <c r="R117" s="511">
        <f t="shared" si="35"/>
        <v>-2903</v>
      </c>
      <c r="S117" s="368">
        <f t="shared" si="38"/>
        <v>373275.20000000007</v>
      </c>
      <c r="T117" s="369">
        <f t="shared" si="45"/>
        <v>274882.60000000003</v>
      </c>
      <c r="U117" s="369">
        <f>SUM(H117+N117+O117+P117)</f>
        <v>52785.4</v>
      </c>
      <c r="V117" s="370">
        <f>SUM(I117+Q117)</f>
        <v>45607.2</v>
      </c>
    </row>
    <row r="118" spans="1:22" s="11" customFormat="1" ht="27" customHeight="1">
      <c r="A118" s="8"/>
      <c r="B118" s="132" t="s">
        <v>105</v>
      </c>
      <c r="C118" s="10" t="s">
        <v>104</v>
      </c>
      <c r="D118" s="182" t="s">
        <v>61</v>
      </c>
      <c r="E118" s="383">
        <v>37319.8</v>
      </c>
      <c r="F118" s="372">
        <f aca="true" t="shared" si="49" ref="F118:F157">SUM(G118:I118)</f>
        <v>39527.50000000001</v>
      </c>
      <c r="G118" s="373">
        <v>34823.3</v>
      </c>
      <c r="H118" s="373">
        <v>655.4</v>
      </c>
      <c r="I118" s="376">
        <v>4048.8</v>
      </c>
      <c r="J118" s="393"/>
      <c r="K118" s="450"/>
      <c r="L118" s="376"/>
      <c r="M118" s="374"/>
      <c r="N118" s="378"/>
      <c r="O118" s="384"/>
      <c r="P118" s="374"/>
      <c r="Q118" s="450"/>
      <c r="R118" s="379">
        <f t="shared" si="35"/>
        <v>0</v>
      </c>
      <c r="S118" s="380">
        <f t="shared" si="38"/>
        <v>39527.50000000001</v>
      </c>
      <c r="T118" s="381">
        <f t="shared" si="45"/>
        <v>34823.3</v>
      </c>
      <c r="U118" s="381">
        <f aca="true" t="shared" si="50" ref="U118:U150">SUM(H118+N118+O118+P118)</f>
        <v>655.4</v>
      </c>
      <c r="V118" s="382">
        <f t="shared" si="46"/>
        <v>4048.8</v>
      </c>
    </row>
    <row r="119" spans="1:22" s="11" customFormat="1" ht="26.25" customHeight="1">
      <c r="A119" s="8"/>
      <c r="B119" s="132" t="s">
        <v>106</v>
      </c>
      <c r="C119" s="10" t="s">
        <v>104</v>
      </c>
      <c r="D119" s="182" t="s">
        <v>61</v>
      </c>
      <c r="E119" s="383">
        <v>21052.8</v>
      </c>
      <c r="F119" s="372">
        <f t="shared" si="49"/>
        <v>22138.5</v>
      </c>
      <c r="G119" s="373">
        <v>18230.5</v>
      </c>
      <c r="H119" s="373">
        <v>97</v>
      </c>
      <c r="I119" s="376">
        <v>3811</v>
      </c>
      <c r="J119" s="377"/>
      <c r="K119" s="450"/>
      <c r="L119" s="376"/>
      <c r="M119" s="374"/>
      <c r="N119" s="378"/>
      <c r="O119" s="384"/>
      <c r="P119" s="374"/>
      <c r="Q119" s="450"/>
      <c r="R119" s="379">
        <f t="shared" si="35"/>
        <v>0</v>
      </c>
      <c r="S119" s="380">
        <f t="shared" si="38"/>
        <v>22138.5</v>
      </c>
      <c r="T119" s="381">
        <f t="shared" si="45"/>
        <v>18230.5</v>
      </c>
      <c r="U119" s="381">
        <f t="shared" si="50"/>
        <v>97</v>
      </c>
      <c r="V119" s="382">
        <f t="shared" si="46"/>
        <v>3811</v>
      </c>
    </row>
    <row r="120" spans="1:22" s="11" customFormat="1" ht="24" customHeight="1">
      <c r="A120" s="8"/>
      <c r="B120" s="132" t="s">
        <v>109</v>
      </c>
      <c r="C120" s="10" t="s">
        <v>104</v>
      </c>
      <c r="D120" s="182" t="s">
        <v>61</v>
      </c>
      <c r="E120" s="383">
        <v>21938.2</v>
      </c>
      <c r="F120" s="372">
        <f t="shared" si="49"/>
        <v>23360.300000000003</v>
      </c>
      <c r="G120" s="373">
        <v>19237.4</v>
      </c>
      <c r="H120" s="373">
        <v>218.9</v>
      </c>
      <c r="I120" s="376">
        <v>3904</v>
      </c>
      <c r="J120" s="377"/>
      <c r="K120" s="450"/>
      <c r="L120" s="376"/>
      <c r="M120" s="374"/>
      <c r="N120" s="378"/>
      <c r="O120" s="384"/>
      <c r="P120" s="374"/>
      <c r="Q120" s="450"/>
      <c r="R120" s="379">
        <f t="shared" si="35"/>
        <v>0</v>
      </c>
      <c r="S120" s="380">
        <f t="shared" si="38"/>
        <v>23360.300000000003</v>
      </c>
      <c r="T120" s="381">
        <f t="shared" si="45"/>
        <v>19237.4</v>
      </c>
      <c r="U120" s="381">
        <f t="shared" si="50"/>
        <v>218.9</v>
      </c>
      <c r="V120" s="382">
        <f t="shared" si="46"/>
        <v>3904</v>
      </c>
    </row>
    <row r="121" spans="1:22" s="11" customFormat="1" ht="24.75" customHeight="1">
      <c r="A121" s="8"/>
      <c r="B121" s="132" t="s">
        <v>110</v>
      </c>
      <c r="C121" s="10" t="s">
        <v>104</v>
      </c>
      <c r="D121" s="182" t="s">
        <v>61</v>
      </c>
      <c r="E121" s="383">
        <v>29409.2</v>
      </c>
      <c r="F121" s="372">
        <f t="shared" si="49"/>
        <v>31027.7</v>
      </c>
      <c r="G121" s="373">
        <v>27003.2</v>
      </c>
      <c r="H121" s="373">
        <v>648.6</v>
      </c>
      <c r="I121" s="376">
        <v>3375.9</v>
      </c>
      <c r="J121" s="377"/>
      <c r="K121" s="450"/>
      <c r="L121" s="376"/>
      <c r="M121" s="374"/>
      <c r="N121" s="378"/>
      <c r="O121" s="384"/>
      <c r="P121" s="374"/>
      <c r="Q121" s="450"/>
      <c r="R121" s="379">
        <f t="shared" si="35"/>
        <v>0</v>
      </c>
      <c r="S121" s="380">
        <f t="shared" si="38"/>
        <v>31027.7</v>
      </c>
      <c r="T121" s="381">
        <f t="shared" si="45"/>
        <v>27003.2</v>
      </c>
      <c r="U121" s="381">
        <f t="shared" si="50"/>
        <v>648.6</v>
      </c>
      <c r="V121" s="382">
        <f t="shared" si="46"/>
        <v>3375.9</v>
      </c>
    </row>
    <row r="122" spans="1:22" s="11" customFormat="1" ht="26.25" customHeight="1">
      <c r="A122" s="8"/>
      <c r="B122" s="132" t="s">
        <v>111</v>
      </c>
      <c r="C122" s="10" t="s">
        <v>104</v>
      </c>
      <c r="D122" s="182" t="s">
        <v>61</v>
      </c>
      <c r="E122" s="383">
        <v>22225.7</v>
      </c>
      <c r="F122" s="372">
        <f t="shared" si="49"/>
        <v>6634</v>
      </c>
      <c r="G122" s="373">
        <v>5943.6</v>
      </c>
      <c r="H122" s="373">
        <v>680</v>
      </c>
      <c r="I122" s="376">
        <v>10.4</v>
      </c>
      <c r="J122" s="377"/>
      <c r="K122" s="450"/>
      <c r="L122" s="376"/>
      <c r="M122" s="374">
        <v>-3603</v>
      </c>
      <c r="N122" s="378"/>
      <c r="O122" s="384"/>
      <c r="P122" s="374"/>
      <c r="Q122" s="450">
        <v>0</v>
      </c>
      <c r="R122" s="379">
        <f t="shared" si="35"/>
        <v>-3603</v>
      </c>
      <c r="S122" s="380">
        <f t="shared" si="38"/>
        <v>3031.0000000000005</v>
      </c>
      <c r="T122" s="381">
        <f t="shared" si="45"/>
        <v>2340.6000000000004</v>
      </c>
      <c r="U122" s="381">
        <f t="shared" si="50"/>
        <v>680</v>
      </c>
      <c r="V122" s="382">
        <f t="shared" si="46"/>
        <v>10.4</v>
      </c>
    </row>
    <row r="123" spans="1:22" s="11" customFormat="1" ht="25.5" customHeight="1">
      <c r="A123" s="8"/>
      <c r="B123" s="132" t="s">
        <v>112</v>
      </c>
      <c r="C123" s="10" t="s">
        <v>104</v>
      </c>
      <c r="D123" s="182" t="s">
        <v>61</v>
      </c>
      <c r="E123" s="383">
        <v>47420.7</v>
      </c>
      <c r="F123" s="372">
        <f t="shared" si="49"/>
        <v>49860.7</v>
      </c>
      <c r="G123" s="373">
        <v>41283.2</v>
      </c>
      <c r="H123" s="373">
        <v>403.2</v>
      </c>
      <c r="I123" s="376">
        <v>8174.3</v>
      </c>
      <c r="J123" s="377"/>
      <c r="K123" s="450"/>
      <c r="L123" s="376"/>
      <c r="M123" s="374"/>
      <c r="N123" s="378"/>
      <c r="O123" s="384"/>
      <c r="P123" s="374"/>
      <c r="Q123" s="450"/>
      <c r="R123" s="379">
        <f t="shared" si="35"/>
        <v>0</v>
      </c>
      <c r="S123" s="380">
        <f t="shared" si="38"/>
        <v>49860.7</v>
      </c>
      <c r="T123" s="381">
        <f t="shared" si="45"/>
        <v>41283.2</v>
      </c>
      <c r="U123" s="381">
        <f t="shared" si="50"/>
        <v>403.2</v>
      </c>
      <c r="V123" s="382">
        <f t="shared" si="46"/>
        <v>8174.3</v>
      </c>
    </row>
    <row r="124" spans="1:22" s="11" customFormat="1" ht="25.5" customHeight="1">
      <c r="A124" s="8"/>
      <c r="B124" s="132" t="s">
        <v>113</v>
      </c>
      <c r="C124" s="10" t="s">
        <v>104</v>
      </c>
      <c r="D124" s="182" t="s">
        <v>61</v>
      </c>
      <c r="E124" s="383">
        <v>21816.3</v>
      </c>
      <c r="F124" s="372">
        <f t="shared" si="49"/>
        <v>24120.3</v>
      </c>
      <c r="G124" s="373">
        <v>20164</v>
      </c>
      <c r="H124" s="373">
        <v>216</v>
      </c>
      <c r="I124" s="376">
        <v>3740.3</v>
      </c>
      <c r="J124" s="377"/>
      <c r="K124" s="450"/>
      <c r="L124" s="376"/>
      <c r="M124" s="374"/>
      <c r="N124" s="378"/>
      <c r="O124" s="384"/>
      <c r="P124" s="374"/>
      <c r="Q124" s="450"/>
      <c r="R124" s="379">
        <f t="shared" si="35"/>
        <v>0</v>
      </c>
      <c r="S124" s="380">
        <f t="shared" si="38"/>
        <v>24120.3</v>
      </c>
      <c r="T124" s="381">
        <f t="shared" si="45"/>
        <v>20164</v>
      </c>
      <c r="U124" s="381">
        <f t="shared" si="50"/>
        <v>216</v>
      </c>
      <c r="V124" s="382">
        <f t="shared" si="46"/>
        <v>3740.3</v>
      </c>
    </row>
    <row r="125" spans="1:22" s="11" customFormat="1" ht="24" customHeight="1">
      <c r="A125" s="8"/>
      <c r="B125" s="132" t="s">
        <v>114</v>
      </c>
      <c r="C125" s="10" t="s">
        <v>104</v>
      </c>
      <c r="D125" s="182" t="s">
        <v>61</v>
      </c>
      <c r="E125" s="383">
        <v>31373.7</v>
      </c>
      <c r="F125" s="372">
        <f t="shared" si="49"/>
        <v>30684.100000000002</v>
      </c>
      <c r="G125" s="373">
        <v>26724.7</v>
      </c>
      <c r="H125" s="373">
        <v>205.2</v>
      </c>
      <c r="I125" s="376">
        <v>3754.2</v>
      </c>
      <c r="J125" s="377"/>
      <c r="K125" s="450"/>
      <c r="L125" s="376"/>
      <c r="M125" s="374">
        <v>500</v>
      </c>
      <c r="N125" s="378"/>
      <c r="O125" s="384"/>
      <c r="P125" s="374"/>
      <c r="Q125" s="450"/>
      <c r="R125" s="379">
        <f t="shared" si="35"/>
        <v>500</v>
      </c>
      <c r="S125" s="380">
        <f t="shared" si="38"/>
        <v>31184.100000000002</v>
      </c>
      <c r="T125" s="381">
        <f t="shared" si="45"/>
        <v>27224.7</v>
      </c>
      <c r="U125" s="381">
        <f t="shared" si="50"/>
        <v>205.2</v>
      </c>
      <c r="V125" s="382">
        <f t="shared" si="46"/>
        <v>3754.2</v>
      </c>
    </row>
    <row r="126" spans="1:22" s="11" customFormat="1" ht="23.25" customHeight="1">
      <c r="A126" s="8"/>
      <c r="B126" s="132" t="s">
        <v>115</v>
      </c>
      <c r="C126" s="10" t="s">
        <v>104</v>
      </c>
      <c r="D126" s="182" t="s">
        <v>61</v>
      </c>
      <c r="E126" s="383">
        <v>23361.1</v>
      </c>
      <c r="F126" s="372">
        <f t="shared" si="49"/>
        <v>25170.5</v>
      </c>
      <c r="G126" s="373">
        <v>20803.7</v>
      </c>
      <c r="H126" s="373">
        <v>103.2</v>
      </c>
      <c r="I126" s="376">
        <v>4263.6</v>
      </c>
      <c r="J126" s="377"/>
      <c r="K126" s="450"/>
      <c r="L126" s="376"/>
      <c r="M126" s="374"/>
      <c r="N126" s="378"/>
      <c r="O126" s="384"/>
      <c r="P126" s="374"/>
      <c r="Q126" s="450"/>
      <c r="R126" s="379">
        <f t="shared" si="35"/>
        <v>0</v>
      </c>
      <c r="S126" s="380">
        <f t="shared" si="38"/>
        <v>25170.5</v>
      </c>
      <c r="T126" s="381">
        <f t="shared" si="45"/>
        <v>20803.7</v>
      </c>
      <c r="U126" s="381">
        <f t="shared" si="50"/>
        <v>103.2</v>
      </c>
      <c r="V126" s="382">
        <f t="shared" si="46"/>
        <v>4263.6</v>
      </c>
    </row>
    <row r="127" spans="1:22" s="11" customFormat="1" ht="25.5" customHeight="1">
      <c r="A127" s="8"/>
      <c r="B127" s="132" t="s">
        <v>116</v>
      </c>
      <c r="C127" s="10" t="s">
        <v>104</v>
      </c>
      <c r="D127" s="182" t="s">
        <v>61</v>
      </c>
      <c r="E127" s="383">
        <v>13746.8</v>
      </c>
      <c r="F127" s="372">
        <f t="shared" si="49"/>
        <v>16171.7</v>
      </c>
      <c r="G127" s="373">
        <v>14423.1</v>
      </c>
      <c r="H127" s="373">
        <v>148.1</v>
      </c>
      <c r="I127" s="376">
        <v>1600.5</v>
      </c>
      <c r="J127" s="377"/>
      <c r="K127" s="450"/>
      <c r="L127" s="376"/>
      <c r="M127" s="374">
        <v>200</v>
      </c>
      <c r="N127" s="378"/>
      <c r="O127" s="384"/>
      <c r="P127" s="374"/>
      <c r="Q127" s="450"/>
      <c r="R127" s="379">
        <f t="shared" si="35"/>
        <v>200</v>
      </c>
      <c r="S127" s="380">
        <f t="shared" si="38"/>
        <v>16371.7</v>
      </c>
      <c r="T127" s="381">
        <f t="shared" si="45"/>
        <v>14623.1</v>
      </c>
      <c r="U127" s="381">
        <f t="shared" si="50"/>
        <v>148.1</v>
      </c>
      <c r="V127" s="382">
        <f t="shared" si="46"/>
        <v>1600.5</v>
      </c>
    </row>
    <row r="128" spans="1:22" s="11" customFormat="1" ht="26.25" customHeight="1">
      <c r="A128" s="8"/>
      <c r="B128" s="132" t="s">
        <v>117</v>
      </c>
      <c r="C128" s="10" t="s">
        <v>104</v>
      </c>
      <c r="D128" s="182" t="s">
        <v>61</v>
      </c>
      <c r="E128" s="383">
        <v>27727.3</v>
      </c>
      <c r="F128" s="372">
        <f t="shared" si="49"/>
        <v>29857.2</v>
      </c>
      <c r="G128" s="373">
        <v>25758.7</v>
      </c>
      <c r="H128" s="373">
        <v>99.5</v>
      </c>
      <c r="I128" s="376">
        <v>3999</v>
      </c>
      <c r="J128" s="377"/>
      <c r="K128" s="450"/>
      <c r="L128" s="376"/>
      <c r="M128" s="512"/>
      <c r="N128" s="378"/>
      <c r="O128" s="384"/>
      <c r="P128" s="374"/>
      <c r="Q128" s="450"/>
      <c r="R128" s="379">
        <f t="shared" si="35"/>
        <v>0</v>
      </c>
      <c r="S128" s="380">
        <f t="shared" si="38"/>
        <v>29857.2</v>
      </c>
      <c r="T128" s="381">
        <f t="shared" si="45"/>
        <v>25758.7</v>
      </c>
      <c r="U128" s="381">
        <f t="shared" si="50"/>
        <v>99.5</v>
      </c>
      <c r="V128" s="382">
        <f t="shared" si="46"/>
        <v>3999</v>
      </c>
    </row>
    <row r="129" spans="1:22" s="11" customFormat="1" ht="27.75" customHeight="1">
      <c r="A129" s="8"/>
      <c r="B129" s="132" t="s">
        <v>118</v>
      </c>
      <c r="C129" s="10" t="s">
        <v>104</v>
      </c>
      <c r="D129" s="182" t="s">
        <v>61</v>
      </c>
      <c r="E129" s="383">
        <v>27704.4</v>
      </c>
      <c r="F129" s="372">
        <f>SUM(G129:I129)</f>
        <v>28162.5</v>
      </c>
      <c r="G129" s="373">
        <v>23180.2</v>
      </c>
      <c r="H129" s="373">
        <v>110.6</v>
      </c>
      <c r="I129" s="376">
        <v>4871.7</v>
      </c>
      <c r="J129" s="377"/>
      <c r="K129" s="450"/>
      <c r="L129" s="373"/>
      <c r="M129" s="374"/>
      <c r="N129" s="378"/>
      <c r="O129" s="384"/>
      <c r="P129" s="374"/>
      <c r="Q129" s="450"/>
      <c r="R129" s="379">
        <f t="shared" si="35"/>
        <v>0</v>
      </c>
      <c r="S129" s="380">
        <f t="shared" si="38"/>
        <v>28162.5</v>
      </c>
      <c r="T129" s="381">
        <f t="shared" si="45"/>
        <v>23180.2</v>
      </c>
      <c r="U129" s="381">
        <f t="shared" si="50"/>
        <v>110.6</v>
      </c>
      <c r="V129" s="382">
        <f t="shared" si="46"/>
        <v>4871.7</v>
      </c>
    </row>
    <row r="130" spans="1:22" s="11" customFormat="1" ht="24.75" customHeight="1">
      <c r="A130" s="8"/>
      <c r="B130" s="134" t="s">
        <v>358</v>
      </c>
      <c r="C130" s="40" t="s">
        <v>104</v>
      </c>
      <c r="D130" s="186" t="s">
        <v>61</v>
      </c>
      <c r="E130" s="513">
        <v>331.6</v>
      </c>
      <c r="F130" s="372">
        <f t="shared" si="49"/>
        <v>908.8</v>
      </c>
      <c r="G130" s="373"/>
      <c r="H130" s="373">
        <v>908.8</v>
      </c>
      <c r="I130" s="376"/>
      <c r="J130" s="377"/>
      <c r="K130" s="450"/>
      <c r="L130" s="373"/>
      <c r="M130" s="374"/>
      <c r="N130" s="378"/>
      <c r="O130" s="384"/>
      <c r="P130" s="374"/>
      <c r="Q130" s="450"/>
      <c r="R130" s="379">
        <f t="shared" si="35"/>
        <v>0</v>
      </c>
      <c r="S130" s="380">
        <f t="shared" si="38"/>
        <v>908.8</v>
      </c>
      <c r="T130" s="381">
        <f t="shared" si="45"/>
        <v>0</v>
      </c>
      <c r="U130" s="381">
        <f t="shared" si="50"/>
        <v>908.8</v>
      </c>
      <c r="V130" s="382">
        <f t="shared" si="46"/>
        <v>0</v>
      </c>
    </row>
    <row r="131" spans="1:22" s="14" customFormat="1" ht="25.5" customHeight="1">
      <c r="A131" s="12"/>
      <c r="B131" s="134" t="s">
        <v>444</v>
      </c>
      <c r="C131" s="13" t="s">
        <v>104</v>
      </c>
      <c r="D131" s="187" t="s">
        <v>61</v>
      </c>
      <c r="E131" s="514"/>
      <c r="F131" s="372">
        <f t="shared" si="49"/>
        <v>48500.9</v>
      </c>
      <c r="G131" s="398">
        <v>210</v>
      </c>
      <c r="H131" s="398">
        <v>48290.9</v>
      </c>
      <c r="I131" s="515"/>
      <c r="J131" s="377"/>
      <c r="K131" s="450"/>
      <c r="L131" s="373"/>
      <c r="M131" s="374"/>
      <c r="N131" s="378"/>
      <c r="O131" s="384"/>
      <c r="P131" s="374"/>
      <c r="Q131" s="450"/>
      <c r="R131" s="379">
        <f t="shared" si="35"/>
        <v>0</v>
      </c>
      <c r="S131" s="380">
        <f t="shared" si="38"/>
        <v>48500.9</v>
      </c>
      <c r="T131" s="381">
        <f t="shared" si="45"/>
        <v>210</v>
      </c>
      <c r="U131" s="381">
        <f t="shared" si="50"/>
        <v>48290.9</v>
      </c>
      <c r="V131" s="382">
        <f t="shared" si="46"/>
        <v>0</v>
      </c>
    </row>
    <row r="132" spans="1:22" s="11" customFormat="1" ht="25.5" customHeight="1">
      <c r="A132" s="8"/>
      <c r="B132" s="134" t="s">
        <v>119</v>
      </c>
      <c r="C132" s="10" t="s">
        <v>104</v>
      </c>
      <c r="D132" s="178" t="s">
        <v>61</v>
      </c>
      <c r="E132" s="371"/>
      <c r="F132" s="372">
        <f t="shared" si="49"/>
        <v>53.5</v>
      </c>
      <c r="G132" s="373"/>
      <c r="H132" s="373"/>
      <c r="I132" s="376">
        <v>53.5</v>
      </c>
      <c r="J132" s="377"/>
      <c r="K132" s="400"/>
      <c r="L132" s="398"/>
      <c r="M132" s="399"/>
      <c r="N132" s="402"/>
      <c r="O132" s="484"/>
      <c r="P132" s="399"/>
      <c r="Q132" s="450"/>
      <c r="R132" s="403">
        <f t="shared" si="35"/>
        <v>0</v>
      </c>
      <c r="S132" s="380">
        <f t="shared" si="38"/>
        <v>53.5</v>
      </c>
      <c r="T132" s="381">
        <f t="shared" si="45"/>
        <v>0</v>
      </c>
      <c r="U132" s="381">
        <f t="shared" si="50"/>
        <v>0</v>
      </c>
      <c r="V132" s="382">
        <f t="shared" si="46"/>
        <v>53.5</v>
      </c>
    </row>
    <row r="133" spans="1:22" s="18" customFormat="1" ht="38.25" customHeight="1">
      <c r="A133" s="15" t="s">
        <v>11</v>
      </c>
      <c r="B133" s="161" t="s">
        <v>291</v>
      </c>
      <c r="C133" s="167" t="s">
        <v>104</v>
      </c>
      <c r="D133" s="179" t="s">
        <v>64</v>
      </c>
      <c r="E133" s="416">
        <f>SUM(E134+E135+E136+E137+E138+E139+E140+E142+E141+E144+E145+E146+E147+E148+E149+E150+E151)</f>
        <v>708996.2</v>
      </c>
      <c r="F133" s="411">
        <f>SUM(F134+F135+F136+F137+F138+F139+F140+F141+F142+F144+F145+F146+F147+F148+F149+F150+F151)</f>
        <v>906857.9999999998</v>
      </c>
      <c r="G133" s="409">
        <f>SUM(G134+G135+G136+G137+G138+G139+G140+G141+G142+G144+G145+G146+G147+G148+G149+G150+G151)</f>
        <v>216847.10000000003</v>
      </c>
      <c r="H133" s="409">
        <f>SUM(H134+H135+H136+H137+H138+H139+H140+H141+H142+H144+H145+H146+H147+H148+H149+H150+H151)</f>
        <v>675050</v>
      </c>
      <c r="I133" s="410">
        <f>SUM(I134+I135+I136+I137+I138+I139+I140+I141+I142+I144+I145+I146+I147+I148+I149+I150+I151)</f>
        <v>14960.899999999998</v>
      </c>
      <c r="J133" s="361">
        <f aca="true" t="shared" si="51" ref="J133:V133">SUM(J134+J135+J136+J137+J138+J139+J140+J141+J142+J144+J145+J146+J147+J148+J149+J150+J151)</f>
        <v>0</v>
      </c>
      <c r="K133" s="444">
        <f>SUM(K134+K135+K136+K137+K138+K139+K140+K141+K142+K144+K145+K146+K147+K148+K149+K150+K151)</f>
        <v>0</v>
      </c>
      <c r="L133" s="365">
        <f t="shared" si="51"/>
        <v>0</v>
      </c>
      <c r="M133" s="363">
        <f t="shared" si="51"/>
        <v>0</v>
      </c>
      <c r="N133" s="366">
        <f t="shared" si="51"/>
        <v>0</v>
      </c>
      <c r="O133" s="444">
        <f t="shared" si="51"/>
        <v>0</v>
      </c>
      <c r="P133" s="363">
        <f t="shared" si="51"/>
        <v>0</v>
      </c>
      <c r="Q133" s="408">
        <f t="shared" si="51"/>
        <v>480</v>
      </c>
      <c r="R133" s="366">
        <f t="shared" si="51"/>
        <v>480</v>
      </c>
      <c r="S133" s="408">
        <f t="shared" si="51"/>
        <v>907337.9999999998</v>
      </c>
      <c r="T133" s="410">
        <f t="shared" si="51"/>
        <v>216847.10000000003</v>
      </c>
      <c r="U133" s="410">
        <f t="shared" si="51"/>
        <v>675050</v>
      </c>
      <c r="V133" s="410">
        <f t="shared" si="51"/>
        <v>15440.899999999998</v>
      </c>
    </row>
    <row r="134" spans="1:22" s="11" customFormat="1" ht="27" customHeight="1">
      <c r="A134" s="41"/>
      <c r="B134" s="139" t="s">
        <v>120</v>
      </c>
      <c r="C134" s="10" t="s">
        <v>104</v>
      </c>
      <c r="D134" s="182" t="s">
        <v>64</v>
      </c>
      <c r="E134" s="383">
        <v>92462.2</v>
      </c>
      <c r="F134" s="372">
        <f t="shared" si="49"/>
        <v>99237.79999999999</v>
      </c>
      <c r="G134" s="373">
        <v>14774.9</v>
      </c>
      <c r="H134" s="373">
        <v>83820.9</v>
      </c>
      <c r="I134" s="376">
        <v>642</v>
      </c>
      <c r="J134" s="377"/>
      <c r="K134" s="376"/>
      <c r="L134" s="373"/>
      <c r="M134" s="374"/>
      <c r="N134" s="394"/>
      <c r="O134" s="499"/>
      <c r="P134" s="391"/>
      <c r="Q134" s="450"/>
      <c r="R134" s="379">
        <f t="shared" si="35"/>
        <v>0</v>
      </c>
      <c r="S134" s="380">
        <f t="shared" si="38"/>
        <v>99237.79999999999</v>
      </c>
      <c r="T134" s="381">
        <f t="shared" si="45"/>
        <v>14774.9</v>
      </c>
      <c r="U134" s="381">
        <f t="shared" si="50"/>
        <v>83820.9</v>
      </c>
      <c r="V134" s="382">
        <f aca="true" t="shared" si="52" ref="V134:V151">SUM(I134+Q134)</f>
        <v>642</v>
      </c>
    </row>
    <row r="135" spans="1:22" s="11" customFormat="1" ht="30.75" customHeight="1">
      <c r="A135" s="8"/>
      <c r="B135" s="139" t="s">
        <v>121</v>
      </c>
      <c r="C135" s="10" t="s">
        <v>104</v>
      </c>
      <c r="D135" s="182" t="s">
        <v>64</v>
      </c>
      <c r="E135" s="383">
        <v>59586.2</v>
      </c>
      <c r="F135" s="372">
        <f t="shared" si="49"/>
        <v>59899.8</v>
      </c>
      <c r="G135" s="373">
        <v>9058.6</v>
      </c>
      <c r="H135" s="373">
        <v>50260.8</v>
      </c>
      <c r="I135" s="376">
        <v>580.4</v>
      </c>
      <c r="J135" s="377"/>
      <c r="K135" s="376"/>
      <c r="L135" s="373"/>
      <c r="M135" s="374"/>
      <c r="N135" s="378"/>
      <c r="O135" s="384"/>
      <c r="P135" s="374"/>
      <c r="Q135" s="450"/>
      <c r="R135" s="379">
        <f t="shared" si="35"/>
        <v>0</v>
      </c>
      <c r="S135" s="380">
        <f t="shared" si="38"/>
        <v>59899.8</v>
      </c>
      <c r="T135" s="381">
        <f t="shared" si="45"/>
        <v>9058.6</v>
      </c>
      <c r="U135" s="381">
        <f t="shared" si="50"/>
        <v>50260.8</v>
      </c>
      <c r="V135" s="382">
        <f t="shared" si="52"/>
        <v>580.4</v>
      </c>
    </row>
    <row r="136" spans="1:22" s="11" customFormat="1" ht="27.75" customHeight="1">
      <c r="A136" s="8"/>
      <c r="B136" s="139" t="s">
        <v>126</v>
      </c>
      <c r="C136" s="10" t="s">
        <v>104</v>
      </c>
      <c r="D136" s="182" t="s">
        <v>64</v>
      </c>
      <c r="E136" s="383">
        <v>75884.2</v>
      </c>
      <c r="F136" s="372">
        <f t="shared" si="49"/>
        <v>76225.9</v>
      </c>
      <c r="G136" s="373">
        <v>9985</v>
      </c>
      <c r="H136" s="373">
        <v>66030.9</v>
      </c>
      <c r="I136" s="376">
        <v>210</v>
      </c>
      <c r="J136" s="377"/>
      <c r="K136" s="376"/>
      <c r="L136" s="373"/>
      <c r="M136" s="374"/>
      <c r="N136" s="378"/>
      <c r="O136" s="384"/>
      <c r="P136" s="374"/>
      <c r="Q136" s="450"/>
      <c r="R136" s="379">
        <f t="shared" si="35"/>
        <v>0</v>
      </c>
      <c r="S136" s="380">
        <f t="shared" si="38"/>
        <v>76225.9</v>
      </c>
      <c r="T136" s="381">
        <f t="shared" si="45"/>
        <v>9985</v>
      </c>
      <c r="U136" s="381">
        <f t="shared" si="50"/>
        <v>66030.9</v>
      </c>
      <c r="V136" s="382">
        <f t="shared" si="52"/>
        <v>210</v>
      </c>
    </row>
    <row r="137" spans="1:22" s="11" customFormat="1" ht="29.25" customHeight="1">
      <c r="A137" s="8"/>
      <c r="B137" s="139" t="s">
        <v>127</v>
      </c>
      <c r="C137" s="10" t="s">
        <v>104</v>
      </c>
      <c r="D137" s="182" t="s">
        <v>64</v>
      </c>
      <c r="E137" s="383">
        <v>170065.1</v>
      </c>
      <c r="F137" s="372">
        <f t="shared" si="49"/>
        <v>172120.3</v>
      </c>
      <c r="G137" s="373">
        <v>33351.8</v>
      </c>
      <c r="H137" s="373">
        <v>132187</v>
      </c>
      <c r="I137" s="376">
        <v>6581.5</v>
      </c>
      <c r="J137" s="377"/>
      <c r="K137" s="376"/>
      <c r="L137" s="373"/>
      <c r="M137" s="374"/>
      <c r="N137" s="378"/>
      <c r="O137" s="384"/>
      <c r="P137" s="374"/>
      <c r="Q137" s="450"/>
      <c r="R137" s="379">
        <f t="shared" si="35"/>
        <v>0</v>
      </c>
      <c r="S137" s="380">
        <f t="shared" si="38"/>
        <v>172120.3</v>
      </c>
      <c r="T137" s="381">
        <f t="shared" si="45"/>
        <v>33351.8</v>
      </c>
      <c r="U137" s="381">
        <f t="shared" si="50"/>
        <v>132187</v>
      </c>
      <c r="V137" s="382">
        <f t="shared" si="52"/>
        <v>6581.5</v>
      </c>
    </row>
    <row r="138" spans="1:22" s="11" customFormat="1" ht="26.25" customHeight="1">
      <c r="A138" s="8"/>
      <c r="B138" s="139" t="s">
        <v>128</v>
      </c>
      <c r="C138" s="10" t="s">
        <v>104</v>
      </c>
      <c r="D138" s="182" t="s">
        <v>64</v>
      </c>
      <c r="E138" s="383">
        <v>66586.2</v>
      </c>
      <c r="F138" s="372">
        <f t="shared" si="49"/>
        <v>72804.1</v>
      </c>
      <c r="G138" s="373">
        <v>13971.3</v>
      </c>
      <c r="H138" s="373">
        <v>56805.8</v>
      </c>
      <c r="I138" s="376">
        <v>2027</v>
      </c>
      <c r="J138" s="377"/>
      <c r="K138" s="376"/>
      <c r="L138" s="373"/>
      <c r="M138" s="374"/>
      <c r="N138" s="378"/>
      <c r="O138" s="384"/>
      <c r="P138" s="374"/>
      <c r="Q138" s="450"/>
      <c r="R138" s="379">
        <f t="shared" si="35"/>
        <v>0</v>
      </c>
      <c r="S138" s="380">
        <f t="shared" si="38"/>
        <v>72804.1</v>
      </c>
      <c r="T138" s="381">
        <f t="shared" si="45"/>
        <v>13971.3</v>
      </c>
      <c r="U138" s="381">
        <f t="shared" si="50"/>
        <v>56805.8</v>
      </c>
      <c r="V138" s="382">
        <f t="shared" si="52"/>
        <v>2027</v>
      </c>
    </row>
    <row r="139" spans="1:22" s="11" customFormat="1" ht="24" customHeight="1">
      <c r="A139" s="8"/>
      <c r="B139" s="139" t="s">
        <v>129</v>
      </c>
      <c r="C139" s="10" t="s">
        <v>104</v>
      </c>
      <c r="D139" s="182" t="s">
        <v>64</v>
      </c>
      <c r="E139" s="383">
        <v>43619.3</v>
      </c>
      <c r="F139" s="372">
        <f t="shared" si="49"/>
        <v>41959.6</v>
      </c>
      <c r="G139" s="373">
        <v>10613.6</v>
      </c>
      <c r="H139" s="373">
        <v>31046</v>
      </c>
      <c r="I139" s="376">
        <v>300</v>
      </c>
      <c r="J139" s="377"/>
      <c r="K139" s="376"/>
      <c r="L139" s="373"/>
      <c r="M139" s="374"/>
      <c r="N139" s="378"/>
      <c r="O139" s="384"/>
      <c r="P139" s="374"/>
      <c r="Q139" s="450"/>
      <c r="R139" s="379">
        <f t="shared" si="35"/>
        <v>0</v>
      </c>
      <c r="S139" s="380">
        <f t="shared" si="38"/>
        <v>41959.6</v>
      </c>
      <c r="T139" s="381">
        <f t="shared" si="45"/>
        <v>10613.6</v>
      </c>
      <c r="U139" s="381">
        <f t="shared" si="50"/>
        <v>31046</v>
      </c>
      <c r="V139" s="382">
        <f t="shared" si="52"/>
        <v>300</v>
      </c>
    </row>
    <row r="140" spans="1:22" s="11" customFormat="1" ht="24" customHeight="1">
      <c r="A140" s="8"/>
      <c r="B140" s="139" t="s">
        <v>130</v>
      </c>
      <c r="C140" s="10" t="s">
        <v>104</v>
      </c>
      <c r="D140" s="182" t="s">
        <v>64</v>
      </c>
      <c r="E140" s="383">
        <v>43229.4</v>
      </c>
      <c r="F140" s="372">
        <f t="shared" si="49"/>
        <v>42098.9</v>
      </c>
      <c r="G140" s="373">
        <v>7153.5</v>
      </c>
      <c r="H140" s="373">
        <v>33973.4</v>
      </c>
      <c r="I140" s="376">
        <v>972</v>
      </c>
      <c r="J140" s="377"/>
      <c r="K140" s="376"/>
      <c r="L140" s="373"/>
      <c r="M140" s="374"/>
      <c r="N140" s="378"/>
      <c r="O140" s="384"/>
      <c r="P140" s="374"/>
      <c r="Q140" s="450"/>
      <c r="R140" s="379">
        <f t="shared" si="35"/>
        <v>0</v>
      </c>
      <c r="S140" s="380">
        <f t="shared" si="38"/>
        <v>42098.9</v>
      </c>
      <c r="T140" s="381">
        <f t="shared" si="45"/>
        <v>7153.5</v>
      </c>
      <c r="U140" s="381">
        <f t="shared" si="50"/>
        <v>33973.4</v>
      </c>
      <c r="V140" s="382">
        <f t="shared" si="52"/>
        <v>972</v>
      </c>
    </row>
    <row r="141" spans="1:22" s="11" customFormat="1" ht="27.75" customHeight="1">
      <c r="A141" s="8"/>
      <c r="B141" s="134" t="s">
        <v>131</v>
      </c>
      <c r="C141" s="10" t="s">
        <v>104</v>
      </c>
      <c r="D141" s="182" t="s">
        <v>64</v>
      </c>
      <c r="E141" s="383">
        <v>6101.7</v>
      </c>
      <c r="F141" s="372">
        <f t="shared" si="49"/>
        <v>0</v>
      </c>
      <c r="G141" s="373">
        <v>0</v>
      </c>
      <c r="H141" s="373">
        <v>0</v>
      </c>
      <c r="I141" s="376">
        <v>0</v>
      </c>
      <c r="J141" s="377"/>
      <c r="K141" s="376"/>
      <c r="L141" s="373"/>
      <c r="M141" s="374"/>
      <c r="N141" s="378"/>
      <c r="O141" s="384"/>
      <c r="P141" s="374"/>
      <c r="Q141" s="450"/>
      <c r="R141" s="379">
        <f t="shared" si="35"/>
        <v>0</v>
      </c>
      <c r="S141" s="380">
        <f t="shared" si="38"/>
        <v>0</v>
      </c>
      <c r="T141" s="381">
        <f t="shared" si="45"/>
        <v>0</v>
      </c>
      <c r="U141" s="381">
        <f t="shared" si="50"/>
        <v>0</v>
      </c>
      <c r="V141" s="382">
        <f t="shared" si="52"/>
        <v>0</v>
      </c>
    </row>
    <row r="142" spans="1:22" s="11" customFormat="1" ht="30.75" customHeight="1">
      <c r="A142" s="8"/>
      <c r="B142" s="134" t="s">
        <v>358</v>
      </c>
      <c r="C142" s="10" t="s">
        <v>104</v>
      </c>
      <c r="D142" s="182" t="s">
        <v>64</v>
      </c>
      <c r="E142" s="383">
        <v>22729.8</v>
      </c>
      <c r="F142" s="372">
        <f t="shared" si="49"/>
        <v>23354.3</v>
      </c>
      <c r="G142" s="373"/>
      <c r="H142" s="373">
        <v>23354.3</v>
      </c>
      <c r="I142" s="376"/>
      <c r="J142" s="377"/>
      <c r="K142" s="376"/>
      <c r="L142" s="373"/>
      <c r="M142" s="374"/>
      <c r="N142" s="378"/>
      <c r="O142" s="384"/>
      <c r="P142" s="374"/>
      <c r="Q142" s="450"/>
      <c r="R142" s="379">
        <f t="shared" si="35"/>
        <v>0</v>
      </c>
      <c r="S142" s="380">
        <f t="shared" si="38"/>
        <v>23354.3</v>
      </c>
      <c r="T142" s="381">
        <f t="shared" si="45"/>
        <v>0</v>
      </c>
      <c r="U142" s="381">
        <f t="shared" si="50"/>
        <v>23354.3</v>
      </c>
      <c r="V142" s="382">
        <f t="shared" si="52"/>
        <v>0</v>
      </c>
    </row>
    <row r="143" spans="1:22" s="14" customFormat="1" ht="1.5" customHeight="1" hidden="1">
      <c r="A143" s="12"/>
      <c r="B143" s="140" t="s">
        <v>331</v>
      </c>
      <c r="C143" s="13" t="s">
        <v>104</v>
      </c>
      <c r="D143" s="188" t="s">
        <v>64</v>
      </c>
      <c r="E143" s="516"/>
      <c r="F143" s="372">
        <f t="shared" si="49"/>
        <v>22729.8</v>
      </c>
      <c r="G143" s="373"/>
      <c r="H143" s="373">
        <v>22729.8</v>
      </c>
      <c r="I143" s="376"/>
      <c r="J143" s="377"/>
      <c r="K143" s="376"/>
      <c r="L143" s="373"/>
      <c r="M143" s="374"/>
      <c r="N143" s="378"/>
      <c r="O143" s="384"/>
      <c r="P143" s="374">
        <v>-386</v>
      </c>
      <c r="Q143" s="450"/>
      <c r="R143" s="379">
        <f t="shared" si="35"/>
        <v>-386</v>
      </c>
      <c r="S143" s="380">
        <f t="shared" si="38"/>
        <v>22343.8</v>
      </c>
      <c r="T143" s="381">
        <f t="shared" si="45"/>
        <v>0</v>
      </c>
      <c r="U143" s="381">
        <f t="shared" si="50"/>
        <v>22343.8</v>
      </c>
      <c r="V143" s="382">
        <f t="shared" si="52"/>
        <v>0</v>
      </c>
    </row>
    <row r="144" spans="1:22" s="42" customFormat="1" ht="31.5" customHeight="1">
      <c r="A144" s="8"/>
      <c r="B144" s="134" t="s">
        <v>132</v>
      </c>
      <c r="C144" s="10" t="s">
        <v>104</v>
      </c>
      <c r="D144" s="182" t="s">
        <v>64</v>
      </c>
      <c r="E144" s="383">
        <v>14254.6</v>
      </c>
      <c r="F144" s="372">
        <f t="shared" si="49"/>
        <v>14522.199999999999</v>
      </c>
      <c r="G144" s="373">
        <v>14003.3</v>
      </c>
      <c r="H144" s="373"/>
      <c r="I144" s="376">
        <v>518.9</v>
      </c>
      <c r="J144" s="377"/>
      <c r="K144" s="376"/>
      <c r="L144" s="373"/>
      <c r="M144" s="374"/>
      <c r="N144" s="378"/>
      <c r="O144" s="384"/>
      <c r="P144" s="374"/>
      <c r="Q144" s="450">
        <v>480</v>
      </c>
      <c r="R144" s="379">
        <f t="shared" si="35"/>
        <v>480</v>
      </c>
      <c r="S144" s="380">
        <f t="shared" si="38"/>
        <v>15002.199999999999</v>
      </c>
      <c r="T144" s="381">
        <f t="shared" si="45"/>
        <v>14003.3</v>
      </c>
      <c r="U144" s="381">
        <f t="shared" si="50"/>
        <v>0</v>
      </c>
      <c r="V144" s="382">
        <f t="shared" si="52"/>
        <v>998.9</v>
      </c>
    </row>
    <row r="145" spans="1:22" s="42" customFormat="1" ht="25.5" customHeight="1">
      <c r="A145" s="8"/>
      <c r="B145" s="134" t="s">
        <v>133</v>
      </c>
      <c r="C145" s="10" t="s">
        <v>104</v>
      </c>
      <c r="D145" s="182" t="s">
        <v>64</v>
      </c>
      <c r="E145" s="383">
        <v>33576.9</v>
      </c>
      <c r="F145" s="372">
        <f t="shared" si="49"/>
        <v>35183.50000000001</v>
      </c>
      <c r="G145" s="373">
        <v>33810.9</v>
      </c>
      <c r="H145" s="373">
        <v>9.3</v>
      </c>
      <c r="I145" s="376">
        <v>1363.3</v>
      </c>
      <c r="J145" s="377"/>
      <c r="K145" s="376"/>
      <c r="L145" s="373"/>
      <c r="M145" s="374"/>
      <c r="N145" s="378"/>
      <c r="O145" s="384"/>
      <c r="P145" s="374"/>
      <c r="Q145" s="450"/>
      <c r="R145" s="379">
        <f t="shared" si="35"/>
        <v>0</v>
      </c>
      <c r="S145" s="380">
        <f t="shared" si="38"/>
        <v>35183.50000000001</v>
      </c>
      <c r="T145" s="381">
        <f t="shared" si="45"/>
        <v>33810.9</v>
      </c>
      <c r="U145" s="381">
        <f t="shared" si="50"/>
        <v>9.3</v>
      </c>
      <c r="V145" s="382">
        <f t="shared" si="52"/>
        <v>1363.3</v>
      </c>
    </row>
    <row r="146" spans="1:22" s="11" customFormat="1" ht="30" customHeight="1">
      <c r="A146" s="8"/>
      <c r="B146" s="134" t="s">
        <v>135</v>
      </c>
      <c r="C146" s="10" t="s">
        <v>104</v>
      </c>
      <c r="D146" s="182" t="s">
        <v>64</v>
      </c>
      <c r="E146" s="383">
        <v>26004</v>
      </c>
      <c r="F146" s="372">
        <f t="shared" si="49"/>
        <v>30055.7</v>
      </c>
      <c r="G146" s="373">
        <v>29368.8</v>
      </c>
      <c r="H146" s="373">
        <v>0</v>
      </c>
      <c r="I146" s="376">
        <v>686.9</v>
      </c>
      <c r="J146" s="377"/>
      <c r="K146" s="376"/>
      <c r="L146" s="373"/>
      <c r="M146" s="374"/>
      <c r="N146" s="378"/>
      <c r="O146" s="384"/>
      <c r="P146" s="374"/>
      <c r="Q146" s="450"/>
      <c r="R146" s="379">
        <f t="shared" si="35"/>
        <v>0</v>
      </c>
      <c r="S146" s="380">
        <f t="shared" si="38"/>
        <v>30055.7</v>
      </c>
      <c r="T146" s="381">
        <f t="shared" si="45"/>
        <v>29368.8</v>
      </c>
      <c r="U146" s="381">
        <f t="shared" si="50"/>
        <v>0</v>
      </c>
      <c r="V146" s="382">
        <f t="shared" si="52"/>
        <v>686.9</v>
      </c>
    </row>
    <row r="147" spans="1:22" s="11" customFormat="1" ht="26.25" customHeight="1">
      <c r="A147" s="8"/>
      <c r="B147" s="132" t="s">
        <v>136</v>
      </c>
      <c r="C147" s="10" t="s">
        <v>104</v>
      </c>
      <c r="D147" s="182" t="s">
        <v>64</v>
      </c>
      <c r="E147" s="383">
        <v>9771.5</v>
      </c>
      <c r="F147" s="372">
        <f t="shared" si="49"/>
        <v>10413.5</v>
      </c>
      <c r="G147" s="373">
        <v>10411.6</v>
      </c>
      <c r="H147" s="373">
        <v>1.9</v>
      </c>
      <c r="I147" s="376">
        <v>0</v>
      </c>
      <c r="J147" s="377"/>
      <c r="K147" s="376"/>
      <c r="L147" s="373"/>
      <c r="M147" s="374"/>
      <c r="N147" s="378"/>
      <c r="O147" s="384"/>
      <c r="P147" s="374"/>
      <c r="Q147" s="450"/>
      <c r="R147" s="379">
        <f t="shared" si="35"/>
        <v>0</v>
      </c>
      <c r="S147" s="380">
        <f t="shared" si="38"/>
        <v>10413.5</v>
      </c>
      <c r="T147" s="381">
        <f t="shared" si="45"/>
        <v>10411.6</v>
      </c>
      <c r="U147" s="381">
        <f t="shared" si="50"/>
        <v>1.9</v>
      </c>
      <c r="V147" s="382">
        <f t="shared" si="52"/>
        <v>0</v>
      </c>
    </row>
    <row r="148" spans="1:22" s="11" customFormat="1" ht="27.75" customHeight="1">
      <c r="A148" s="8"/>
      <c r="B148" s="132" t="s">
        <v>137</v>
      </c>
      <c r="C148" s="10" t="s">
        <v>104</v>
      </c>
      <c r="D148" s="182" t="s">
        <v>64</v>
      </c>
      <c r="E148" s="383">
        <v>10650.5</v>
      </c>
      <c r="F148" s="372">
        <f t="shared" si="49"/>
        <v>10608.7</v>
      </c>
      <c r="G148" s="373">
        <v>10523.2</v>
      </c>
      <c r="H148" s="373">
        <v>1.9</v>
      </c>
      <c r="I148" s="376">
        <v>83.6</v>
      </c>
      <c r="J148" s="377"/>
      <c r="K148" s="376"/>
      <c r="L148" s="373"/>
      <c r="M148" s="374"/>
      <c r="N148" s="378"/>
      <c r="O148" s="384"/>
      <c r="P148" s="374"/>
      <c r="Q148" s="450"/>
      <c r="R148" s="379">
        <f t="shared" si="35"/>
        <v>0</v>
      </c>
      <c r="S148" s="380">
        <f t="shared" si="38"/>
        <v>10608.7</v>
      </c>
      <c r="T148" s="381">
        <f t="shared" si="45"/>
        <v>10523.2</v>
      </c>
      <c r="U148" s="381">
        <f t="shared" si="50"/>
        <v>1.9</v>
      </c>
      <c r="V148" s="382">
        <f t="shared" si="52"/>
        <v>83.6</v>
      </c>
    </row>
    <row r="149" spans="1:22" s="11" customFormat="1" ht="28.5" customHeight="1">
      <c r="A149" s="8"/>
      <c r="B149" s="132" t="s">
        <v>138</v>
      </c>
      <c r="C149" s="10" t="s">
        <v>104</v>
      </c>
      <c r="D149" s="182" t="s">
        <v>64</v>
      </c>
      <c r="E149" s="383">
        <v>12973.6</v>
      </c>
      <c r="F149" s="372">
        <f t="shared" si="49"/>
        <v>12833</v>
      </c>
      <c r="G149" s="373">
        <v>11833</v>
      </c>
      <c r="H149" s="373">
        <v>4.7</v>
      </c>
      <c r="I149" s="376">
        <v>995.3</v>
      </c>
      <c r="J149" s="377"/>
      <c r="K149" s="376"/>
      <c r="L149" s="373"/>
      <c r="M149" s="374"/>
      <c r="N149" s="378"/>
      <c r="O149" s="384"/>
      <c r="P149" s="374"/>
      <c r="Q149" s="450"/>
      <c r="R149" s="379">
        <f>SUM(J149:Q149)</f>
        <v>0</v>
      </c>
      <c r="S149" s="380">
        <f>SUM(T149:V149)</f>
        <v>12833</v>
      </c>
      <c r="T149" s="381">
        <f t="shared" si="45"/>
        <v>11833</v>
      </c>
      <c r="U149" s="381">
        <f t="shared" si="50"/>
        <v>4.7</v>
      </c>
      <c r="V149" s="382">
        <f t="shared" si="52"/>
        <v>995.3</v>
      </c>
    </row>
    <row r="150" spans="1:22" s="11" customFormat="1" ht="27" customHeight="1">
      <c r="A150" s="8"/>
      <c r="B150" s="134" t="s">
        <v>139</v>
      </c>
      <c r="C150" s="10" t="s">
        <v>104</v>
      </c>
      <c r="D150" s="182" t="s">
        <v>64</v>
      </c>
      <c r="E150" s="383"/>
      <c r="F150" s="372">
        <f t="shared" si="49"/>
        <v>0</v>
      </c>
      <c r="G150" s="373"/>
      <c r="H150" s="373"/>
      <c r="I150" s="376"/>
      <c r="J150" s="377"/>
      <c r="K150" s="376"/>
      <c r="L150" s="373"/>
      <c r="M150" s="374"/>
      <c r="N150" s="378"/>
      <c r="O150" s="384"/>
      <c r="P150" s="374"/>
      <c r="Q150" s="450"/>
      <c r="R150" s="379">
        <f>SUM(J150:Q150)</f>
        <v>0</v>
      </c>
      <c r="S150" s="380">
        <f>SUM(T150:V150)</f>
        <v>0</v>
      </c>
      <c r="T150" s="381">
        <f t="shared" si="45"/>
        <v>0</v>
      </c>
      <c r="U150" s="381">
        <f t="shared" si="50"/>
        <v>0</v>
      </c>
      <c r="V150" s="382">
        <f t="shared" si="52"/>
        <v>0</v>
      </c>
    </row>
    <row r="151" spans="1:22" s="11" customFormat="1" ht="29.25" customHeight="1">
      <c r="A151" s="8"/>
      <c r="B151" s="134" t="s">
        <v>445</v>
      </c>
      <c r="C151" s="10" t="s">
        <v>104</v>
      </c>
      <c r="D151" s="182" t="s">
        <v>64</v>
      </c>
      <c r="E151" s="383">
        <v>21501</v>
      </c>
      <c r="F151" s="372">
        <f t="shared" si="49"/>
        <v>205540.7</v>
      </c>
      <c r="G151" s="373">
        <v>7987.6</v>
      </c>
      <c r="H151" s="373">
        <v>197553.1</v>
      </c>
      <c r="I151" s="376"/>
      <c r="J151" s="377"/>
      <c r="K151" s="376"/>
      <c r="L151" s="373"/>
      <c r="M151" s="374"/>
      <c r="N151" s="378"/>
      <c r="O151" s="384"/>
      <c r="P151" s="374"/>
      <c r="Q151" s="450"/>
      <c r="R151" s="379">
        <f>SUM(J151:Q151)</f>
        <v>0</v>
      </c>
      <c r="S151" s="380">
        <f>SUM(T151:V151)</f>
        <v>205540.7</v>
      </c>
      <c r="T151" s="381">
        <f t="shared" si="45"/>
        <v>7987.6</v>
      </c>
      <c r="U151" s="381">
        <f aca="true" t="shared" si="53" ref="U151:U157">SUM(H151+N151+O151+P151)</f>
        <v>197553.1</v>
      </c>
      <c r="V151" s="382">
        <f t="shared" si="52"/>
        <v>0</v>
      </c>
    </row>
    <row r="152" spans="1:22" s="18" customFormat="1" ht="30" customHeight="1">
      <c r="A152" s="23" t="s">
        <v>13</v>
      </c>
      <c r="B152" s="163" t="s">
        <v>14</v>
      </c>
      <c r="C152" s="168" t="s">
        <v>104</v>
      </c>
      <c r="D152" s="184" t="s">
        <v>91</v>
      </c>
      <c r="E152" s="517">
        <f>SUM(E153+E154+E155+E156+E157)</f>
        <v>41042.799999999996</v>
      </c>
      <c r="F152" s="411">
        <f>SUM(G152:H152)</f>
        <v>43693</v>
      </c>
      <c r="G152" s="409">
        <f>SUM(G153:G157)</f>
        <v>43592</v>
      </c>
      <c r="H152" s="409">
        <f>SUM(H153:H157)</f>
        <v>101</v>
      </c>
      <c r="I152" s="410">
        <f>SUM(I153:I157)</f>
        <v>0</v>
      </c>
      <c r="J152" s="411">
        <f aca="true" t="shared" si="54" ref="J152:Q152">SUM(J153:J157)</f>
        <v>0</v>
      </c>
      <c r="K152" s="410">
        <f t="shared" si="54"/>
        <v>0</v>
      </c>
      <c r="L152" s="409">
        <f t="shared" si="54"/>
        <v>0</v>
      </c>
      <c r="M152" s="413">
        <f t="shared" si="54"/>
        <v>376</v>
      </c>
      <c r="N152" s="366">
        <f t="shared" si="54"/>
        <v>0</v>
      </c>
      <c r="O152" s="412">
        <f t="shared" si="54"/>
        <v>0</v>
      </c>
      <c r="P152" s="363">
        <f t="shared" si="54"/>
        <v>0</v>
      </c>
      <c r="Q152" s="479">
        <f t="shared" si="54"/>
        <v>0</v>
      </c>
      <c r="R152" s="415">
        <f aca="true" t="shared" si="55" ref="R152:R241">SUM(J152:Q152)</f>
        <v>376</v>
      </c>
      <c r="S152" s="368">
        <f aca="true" t="shared" si="56" ref="S152:S241">SUM(T152:V152)</f>
        <v>44069</v>
      </c>
      <c r="T152" s="369">
        <f aca="true" t="shared" si="57" ref="T152:T157">SUM(G152+J152+K152+L152+M152)</f>
        <v>43968</v>
      </c>
      <c r="U152" s="369">
        <f t="shared" si="53"/>
        <v>101</v>
      </c>
      <c r="V152" s="370">
        <f aca="true" t="shared" si="58" ref="V152:V157">SUM(I152+Q152)</f>
        <v>0</v>
      </c>
    </row>
    <row r="153" spans="1:22" s="11" customFormat="1" ht="23.25" customHeight="1">
      <c r="A153" s="8"/>
      <c r="B153" s="134" t="s">
        <v>36</v>
      </c>
      <c r="C153" s="10" t="s">
        <v>104</v>
      </c>
      <c r="D153" s="182" t="s">
        <v>91</v>
      </c>
      <c r="E153" s="383">
        <v>10546</v>
      </c>
      <c r="F153" s="372">
        <f t="shared" si="49"/>
        <v>12395.2</v>
      </c>
      <c r="G153" s="373">
        <v>12395.2</v>
      </c>
      <c r="H153" s="373"/>
      <c r="I153" s="376"/>
      <c r="J153" s="377"/>
      <c r="K153" s="376"/>
      <c r="L153" s="373"/>
      <c r="M153" s="374"/>
      <c r="N153" s="394"/>
      <c r="O153" s="499"/>
      <c r="P153" s="391"/>
      <c r="Q153" s="450"/>
      <c r="R153" s="379">
        <f t="shared" si="55"/>
        <v>0</v>
      </c>
      <c r="S153" s="380">
        <f t="shared" si="56"/>
        <v>12395.2</v>
      </c>
      <c r="T153" s="381">
        <f t="shared" si="57"/>
        <v>12395.2</v>
      </c>
      <c r="U153" s="381">
        <f t="shared" si="53"/>
        <v>0</v>
      </c>
      <c r="V153" s="382">
        <f t="shared" si="58"/>
        <v>0</v>
      </c>
    </row>
    <row r="154" spans="1:22" s="11" customFormat="1" ht="26.25" customHeight="1">
      <c r="A154" s="8"/>
      <c r="B154" s="134" t="s">
        <v>37</v>
      </c>
      <c r="C154" s="10" t="s">
        <v>104</v>
      </c>
      <c r="D154" s="182" t="s">
        <v>91</v>
      </c>
      <c r="E154" s="383">
        <v>25212.7</v>
      </c>
      <c r="F154" s="372">
        <f t="shared" si="49"/>
        <v>25412.7</v>
      </c>
      <c r="G154" s="373">
        <v>25412.7</v>
      </c>
      <c r="H154" s="373"/>
      <c r="I154" s="376"/>
      <c r="J154" s="377"/>
      <c r="K154" s="376"/>
      <c r="L154" s="373"/>
      <c r="M154" s="374">
        <v>43</v>
      </c>
      <c r="N154" s="378"/>
      <c r="O154" s="384"/>
      <c r="P154" s="374"/>
      <c r="Q154" s="450"/>
      <c r="R154" s="379">
        <f t="shared" si="55"/>
        <v>43</v>
      </c>
      <c r="S154" s="380">
        <f t="shared" si="56"/>
        <v>25455.7</v>
      </c>
      <c r="T154" s="381">
        <f t="shared" si="57"/>
        <v>25455.7</v>
      </c>
      <c r="U154" s="381">
        <f t="shared" si="53"/>
        <v>0</v>
      </c>
      <c r="V154" s="382">
        <f t="shared" si="58"/>
        <v>0</v>
      </c>
    </row>
    <row r="155" spans="1:22" s="11" customFormat="1" ht="23.25" customHeight="1">
      <c r="A155" s="8"/>
      <c r="B155" s="134" t="s">
        <v>38</v>
      </c>
      <c r="C155" s="10" t="s">
        <v>104</v>
      </c>
      <c r="D155" s="178" t="s">
        <v>91</v>
      </c>
      <c r="E155" s="371">
        <v>800</v>
      </c>
      <c r="F155" s="372">
        <f t="shared" si="49"/>
        <v>1300</v>
      </c>
      <c r="G155" s="373">
        <v>1300</v>
      </c>
      <c r="H155" s="373"/>
      <c r="I155" s="376"/>
      <c r="J155" s="377"/>
      <c r="K155" s="376"/>
      <c r="L155" s="373"/>
      <c r="M155" s="374"/>
      <c r="N155" s="378"/>
      <c r="O155" s="384"/>
      <c r="P155" s="374"/>
      <c r="Q155" s="450"/>
      <c r="R155" s="379">
        <f t="shared" si="55"/>
        <v>0</v>
      </c>
      <c r="S155" s="380">
        <f t="shared" si="56"/>
        <v>1300</v>
      </c>
      <c r="T155" s="381">
        <f t="shared" si="57"/>
        <v>1300</v>
      </c>
      <c r="U155" s="381">
        <f t="shared" si="53"/>
        <v>0</v>
      </c>
      <c r="V155" s="382">
        <f t="shared" si="58"/>
        <v>0</v>
      </c>
    </row>
    <row r="156" spans="1:22" s="11" customFormat="1" ht="21" customHeight="1">
      <c r="A156" s="8"/>
      <c r="B156" s="134" t="s">
        <v>45</v>
      </c>
      <c r="C156" s="10" t="s">
        <v>104</v>
      </c>
      <c r="D156" s="178" t="s">
        <v>91</v>
      </c>
      <c r="E156" s="371">
        <v>4484.1</v>
      </c>
      <c r="F156" s="372">
        <f t="shared" si="49"/>
        <v>4484.1</v>
      </c>
      <c r="G156" s="373">
        <v>4484.1</v>
      </c>
      <c r="H156" s="373"/>
      <c r="I156" s="376"/>
      <c r="J156" s="377"/>
      <c r="K156" s="376"/>
      <c r="L156" s="373"/>
      <c r="M156" s="374"/>
      <c r="N156" s="378"/>
      <c r="O156" s="384"/>
      <c r="P156" s="374"/>
      <c r="Q156" s="450"/>
      <c r="R156" s="379">
        <f t="shared" si="55"/>
        <v>0</v>
      </c>
      <c r="S156" s="380">
        <f t="shared" si="56"/>
        <v>4484.1</v>
      </c>
      <c r="T156" s="381">
        <f t="shared" si="57"/>
        <v>4484.1</v>
      </c>
      <c r="U156" s="381">
        <f t="shared" si="53"/>
        <v>0</v>
      </c>
      <c r="V156" s="382">
        <f t="shared" si="58"/>
        <v>0</v>
      </c>
    </row>
    <row r="157" spans="1:22" s="11" customFormat="1" ht="39" customHeight="1" thickBot="1">
      <c r="A157" s="8"/>
      <c r="B157" s="134" t="s">
        <v>327</v>
      </c>
      <c r="C157" s="10" t="s">
        <v>104</v>
      </c>
      <c r="D157" s="178" t="s">
        <v>91</v>
      </c>
      <c r="E157" s="371"/>
      <c r="F157" s="372">
        <f t="shared" si="49"/>
        <v>101</v>
      </c>
      <c r="G157" s="373"/>
      <c r="H157" s="373">
        <v>101</v>
      </c>
      <c r="I157" s="376"/>
      <c r="J157" s="518"/>
      <c r="K157" s="519"/>
      <c r="L157" s="520"/>
      <c r="M157" s="374">
        <v>333</v>
      </c>
      <c r="N157" s="378"/>
      <c r="O157" s="384"/>
      <c r="P157" s="374"/>
      <c r="Q157" s="450"/>
      <c r="R157" s="385">
        <f t="shared" si="55"/>
        <v>333</v>
      </c>
      <c r="S157" s="386">
        <f t="shared" si="56"/>
        <v>434</v>
      </c>
      <c r="T157" s="387">
        <f t="shared" si="57"/>
        <v>333</v>
      </c>
      <c r="U157" s="387">
        <f t="shared" si="53"/>
        <v>101</v>
      </c>
      <c r="V157" s="382">
        <f t="shared" si="58"/>
        <v>0</v>
      </c>
    </row>
    <row r="158" spans="1:22" s="11" customFormat="1" ht="8.25" customHeight="1" thickBot="1">
      <c r="A158" s="233"/>
      <c r="B158" s="234"/>
      <c r="C158" s="235"/>
      <c r="D158" s="93"/>
      <c r="E158" s="209"/>
      <c r="F158" s="236"/>
      <c r="G158" s="231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  <c r="R158" s="237"/>
      <c r="S158" s="238"/>
      <c r="T158" s="238"/>
      <c r="U158" s="238"/>
      <c r="V158" s="238"/>
    </row>
    <row r="159" spans="1:29" s="35" customFormat="1" ht="24" customHeight="1" thickBot="1">
      <c r="A159" s="655"/>
      <c r="B159" s="658" t="s">
        <v>54</v>
      </c>
      <c r="C159" s="623" t="s">
        <v>5</v>
      </c>
      <c r="D159" s="626" t="s">
        <v>6</v>
      </c>
      <c r="E159" s="629" t="s">
        <v>435</v>
      </c>
      <c r="F159" s="647" t="s">
        <v>555</v>
      </c>
      <c r="G159" s="648"/>
      <c r="H159" s="648"/>
      <c r="I159" s="649"/>
      <c r="J159" s="320" t="s">
        <v>432</v>
      </c>
      <c r="K159" s="661" t="s">
        <v>432</v>
      </c>
      <c r="L159" s="662"/>
      <c r="M159" s="662"/>
      <c r="N159" s="662"/>
      <c r="O159" s="662"/>
      <c r="P159" s="662"/>
      <c r="Q159" s="663"/>
      <c r="R159" s="650" t="s">
        <v>142</v>
      </c>
      <c r="S159" s="667" t="s">
        <v>191</v>
      </c>
      <c r="T159" s="668"/>
      <c r="U159" s="668"/>
      <c r="V159" s="669"/>
      <c r="W159" s="142"/>
      <c r="X159" s="142"/>
      <c r="Y159" s="142"/>
      <c r="Z159" s="142"/>
      <c r="AA159" s="142"/>
      <c r="AB159" s="142"/>
      <c r="AC159" s="142"/>
    </row>
    <row r="160" spans="1:29" s="35" customFormat="1" ht="21.75" customHeight="1">
      <c r="A160" s="656"/>
      <c r="B160" s="621"/>
      <c r="C160" s="624"/>
      <c r="D160" s="627"/>
      <c r="E160" s="630"/>
      <c r="F160" s="643" t="s">
        <v>57</v>
      </c>
      <c r="G160" s="645" t="s">
        <v>58</v>
      </c>
      <c r="H160" s="645"/>
      <c r="I160" s="646"/>
      <c r="J160" s="672" t="s">
        <v>144</v>
      </c>
      <c r="K160" s="673"/>
      <c r="L160" s="673"/>
      <c r="M160" s="674"/>
      <c r="N160" s="615" t="s">
        <v>423</v>
      </c>
      <c r="O160" s="616"/>
      <c r="P160" s="617"/>
      <c r="Q160" s="653" t="s">
        <v>271</v>
      </c>
      <c r="R160" s="651"/>
      <c r="S160" s="666" t="s">
        <v>57</v>
      </c>
      <c r="T160" s="670" t="s">
        <v>58</v>
      </c>
      <c r="U160" s="670"/>
      <c r="V160" s="671"/>
      <c r="W160" s="142"/>
      <c r="X160" s="142"/>
      <c r="Y160" s="142"/>
      <c r="Z160" s="142"/>
      <c r="AA160" s="142"/>
      <c r="AB160" s="142"/>
      <c r="AC160" s="142"/>
    </row>
    <row r="161" spans="1:29" s="35" customFormat="1" ht="97.5" customHeight="1" thickBot="1">
      <c r="A161" s="657"/>
      <c r="B161" s="622"/>
      <c r="C161" s="625"/>
      <c r="D161" s="628"/>
      <c r="E161" s="614"/>
      <c r="F161" s="644"/>
      <c r="G161" s="225" t="s">
        <v>269</v>
      </c>
      <c r="H161" s="342" t="s">
        <v>270</v>
      </c>
      <c r="I161" s="227" t="s">
        <v>271</v>
      </c>
      <c r="J161" s="675"/>
      <c r="K161" s="676"/>
      <c r="L161" s="676"/>
      <c r="M161" s="677"/>
      <c r="N161" s="618"/>
      <c r="O161" s="619"/>
      <c r="P161" s="620"/>
      <c r="Q161" s="654"/>
      <c r="R161" s="652"/>
      <c r="S161" s="644"/>
      <c r="T161" s="225" t="s">
        <v>269</v>
      </c>
      <c r="U161" s="343" t="s">
        <v>270</v>
      </c>
      <c r="V161" s="227" t="s">
        <v>271</v>
      </c>
      <c r="W161" s="142"/>
      <c r="X161" s="142"/>
      <c r="Y161" s="142"/>
      <c r="Z161" s="142"/>
      <c r="AA161" s="142"/>
      <c r="AB161" s="142"/>
      <c r="AC161" s="142"/>
    </row>
    <row r="162" spans="1:22" s="224" customFormat="1" ht="21.75" customHeight="1" thickBot="1">
      <c r="A162" s="217"/>
      <c r="B162" s="218">
        <v>1</v>
      </c>
      <c r="C162" s="219">
        <v>2</v>
      </c>
      <c r="D162" s="220">
        <v>3</v>
      </c>
      <c r="E162" s="218">
        <v>4</v>
      </c>
      <c r="F162" s="219">
        <v>5</v>
      </c>
      <c r="G162" s="221">
        <v>6</v>
      </c>
      <c r="H162" s="221">
        <v>7</v>
      </c>
      <c r="I162" s="223">
        <v>8</v>
      </c>
      <c r="J162" s="219">
        <v>9</v>
      </c>
      <c r="K162" s="222">
        <v>9</v>
      </c>
      <c r="L162" s="333">
        <v>10</v>
      </c>
      <c r="M162" s="218">
        <v>9</v>
      </c>
      <c r="N162" s="219" t="s">
        <v>468</v>
      </c>
      <c r="O162" s="221">
        <v>12</v>
      </c>
      <c r="P162" s="223">
        <v>12</v>
      </c>
      <c r="Q162" s="218">
        <v>10</v>
      </c>
      <c r="R162" s="222">
        <v>11</v>
      </c>
      <c r="S162" s="219">
        <v>12</v>
      </c>
      <c r="T162" s="221">
        <v>13</v>
      </c>
      <c r="U162" s="221">
        <v>14</v>
      </c>
      <c r="V162" s="223">
        <v>15</v>
      </c>
    </row>
    <row r="163" spans="1:22" s="18" customFormat="1" ht="22.5" customHeight="1">
      <c r="A163" s="15" t="s">
        <v>15</v>
      </c>
      <c r="B163" s="161" t="s">
        <v>140</v>
      </c>
      <c r="C163" s="167" t="s">
        <v>104</v>
      </c>
      <c r="D163" s="179" t="s">
        <v>104</v>
      </c>
      <c r="E163" s="360">
        <f>SUM(E165+E166+E170+E184+E185+E186+E187+E190)</f>
        <v>30464.5</v>
      </c>
      <c r="F163" s="361">
        <f aca="true" t="shared" si="59" ref="F163:F225">SUM(G163:I163)</f>
        <v>54981.69999999998</v>
      </c>
      <c r="G163" s="362">
        <f>SUM(G164:G190)-G185-G186</f>
        <v>35273.49999999999</v>
      </c>
      <c r="H163" s="362">
        <f>SUM(H164:H190)-H185-H186</f>
        <v>12840.399999999996</v>
      </c>
      <c r="I163" s="365">
        <f>SUM(I164:I190)</f>
        <v>6867.799999999999</v>
      </c>
      <c r="J163" s="473">
        <f aca="true" t="shared" si="60" ref="J163:Q163">SUM(J164:J190)</f>
        <v>0</v>
      </c>
      <c r="K163" s="473">
        <f t="shared" si="60"/>
        <v>0</v>
      </c>
      <c r="L163" s="474">
        <f t="shared" si="60"/>
        <v>0</v>
      </c>
      <c r="M163" s="475">
        <f>SUM(M164:M190)-M185</f>
        <v>1.3</v>
      </c>
      <c r="N163" s="476">
        <f>SUM(N164:N190)-N186</f>
        <v>0</v>
      </c>
      <c r="O163" s="477">
        <f t="shared" si="60"/>
        <v>0</v>
      </c>
      <c r="P163" s="475">
        <f t="shared" si="60"/>
        <v>0</v>
      </c>
      <c r="Q163" s="444">
        <f t="shared" si="60"/>
        <v>0</v>
      </c>
      <c r="R163" s="367">
        <f>SUM(R164:R190)-R185-R186</f>
        <v>1.3</v>
      </c>
      <c r="S163" s="368">
        <f>SUM(T163:V163)</f>
        <v>54982.999999999985</v>
      </c>
      <c r="T163" s="369">
        <f>SUM(G163+J163+K163+L163+M163)</f>
        <v>35274.799999999996</v>
      </c>
      <c r="U163" s="369">
        <f>SUM(H163+N163+O163+P163)</f>
        <v>12840.399999999996</v>
      </c>
      <c r="V163" s="370">
        <f>SUM(I163+Q163)</f>
        <v>6867.799999999999</v>
      </c>
    </row>
    <row r="164" spans="1:22" s="11" customFormat="1" ht="27" customHeight="1" hidden="1">
      <c r="A164" s="8"/>
      <c r="B164" s="141" t="s">
        <v>47</v>
      </c>
      <c r="C164" s="10" t="s">
        <v>104</v>
      </c>
      <c r="D164" s="178" t="s">
        <v>104</v>
      </c>
      <c r="E164" s="371"/>
      <c r="F164" s="372">
        <f t="shared" si="59"/>
        <v>0</v>
      </c>
      <c r="G164" s="373"/>
      <c r="H164" s="373"/>
      <c r="I164" s="376"/>
      <c r="J164" s="375"/>
      <c r="K164" s="375"/>
      <c r="L164" s="376"/>
      <c r="M164" s="374"/>
      <c r="N164" s="377"/>
      <c r="O164" s="384"/>
      <c r="P164" s="374"/>
      <c r="Q164" s="450"/>
      <c r="R164" s="379">
        <f t="shared" si="55"/>
        <v>0</v>
      </c>
      <c r="S164" s="380">
        <f t="shared" si="56"/>
        <v>0</v>
      </c>
      <c r="T164" s="381">
        <f>SUM(G164+J164+K164+L164+M164)</f>
        <v>0</v>
      </c>
      <c r="U164" s="381">
        <f>SUM(H164+N164+O164+P164)</f>
        <v>0</v>
      </c>
      <c r="V164" s="382">
        <f>SUM(I164+Q164)</f>
        <v>0</v>
      </c>
    </row>
    <row r="165" spans="1:22" s="11" customFormat="1" ht="18" customHeight="1">
      <c r="A165" s="8"/>
      <c r="B165" s="134" t="s">
        <v>29</v>
      </c>
      <c r="C165" s="10" t="s">
        <v>104</v>
      </c>
      <c r="D165" s="178" t="s">
        <v>104</v>
      </c>
      <c r="E165" s="371">
        <v>2027.6</v>
      </c>
      <c r="F165" s="372">
        <f t="shared" si="59"/>
        <v>8665.2</v>
      </c>
      <c r="G165" s="373">
        <v>2794</v>
      </c>
      <c r="H165" s="384">
        <v>5871.2</v>
      </c>
      <c r="I165" s="376"/>
      <c r="J165" s="375"/>
      <c r="K165" s="375"/>
      <c r="L165" s="376"/>
      <c r="M165" s="374">
        <v>-69</v>
      </c>
      <c r="N165" s="377"/>
      <c r="O165" s="384"/>
      <c r="P165" s="374"/>
      <c r="Q165" s="450"/>
      <c r="R165" s="385">
        <f t="shared" si="55"/>
        <v>-69</v>
      </c>
      <c r="S165" s="380">
        <f t="shared" si="56"/>
        <v>8596.2</v>
      </c>
      <c r="T165" s="381">
        <f>SUM(G165+J165+K165+L165+M165)</f>
        <v>2725</v>
      </c>
      <c r="U165" s="381">
        <f>SUM(H165+N165+O165+P165)</f>
        <v>5871.2</v>
      </c>
      <c r="V165" s="382">
        <f>SUM(I165+Q165)</f>
        <v>0</v>
      </c>
    </row>
    <row r="166" spans="1:22" s="11" customFormat="1" ht="17.25" customHeight="1">
      <c r="A166" s="8"/>
      <c r="B166" s="134" t="s">
        <v>303</v>
      </c>
      <c r="C166" s="10" t="s">
        <v>104</v>
      </c>
      <c r="D166" s="178" t="s">
        <v>104</v>
      </c>
      <c r="E166" s="371">
        <v>4214.9</v>
      </c>
      <c r="F166" s="372">
        <f t="shared" si="59"/>
        <v>0</v>
      </c>
      <c r="G166" s="373">
        <v>0</v>
      </c>
      <c r="H166" s="373"/>
      <c r="I166" s="376">
        <v>0</v>
      </c>
      <c r="J166" s="375"/>
      <c r="K166" s="375"/>
      <c r="L166" s="376"/>
      <c r="M166" s="374"/>
      <c r="N166" s="377"/>
      <c r="O166" s="384"/>
      <c r="P166" s="374"/>
      <c r="Q166" s="450"/>
      <c r="R166" s="379">
        <f t="shared" si="55"/>
        <v>0</v>
      </c>
      <c r="S166" s="380">
        <f t="shared" si="56"/>
        <v>0</v>
      </c>
      <c r="T166" s="381">
        <f>SUM(G166+J166+K166+L166+M166)</f>
        <v>0</v>
      </c>
      <c r="U166" s="381">
        <f>SUM(H166+N166+O166+P166)</f>
        <v>0</v>
      </c>
      <c r="V166" s="382">
        <f>SUM(I166+Q166)</f>
        <v>0</v>
      </c>
    </row>
    <row r="167" spans="1:22" s="11" customFormat="1" ht="19.5" customHeight="1">
      <c r="A167" s="8"/>
      <c r="B167" s="139" t="s">
        <v>415</v>
      </c>
      <c r="C167" s="10" t="s">
        <v>104</v>
      </c>
      <c r="D167" s="178" t="s">
        <v>104</v>
      </c>
      <c r="E167" s="371"/>
      <c r="F167" s="478">
        <f t="shared" si="59"/>
        <v>863.6</v>
      </c>
      <c r="G167" s="373">
        <v>212.1</v>
      </c>
      <c r="H167" s="384">
        <v>451.5</v>
      </c>
      <c r="I167" s="376">
        <v>200</v>
      </c>
      <c r="J167" s="375"/>
      <c r="K167" s="375"/>
      <c r="L167" s="376"/>
      <c r="M167" s="374"/>
      <c r="N167" s="377"/>
      <c r="O167" s="384"/>
      <c r="P167" s="374"/>
      <c r="Q167" s="450"/>
      <c r="R167" s="379">
        <f t="shared" si="55"/>
        <v>0</v>
      </c>
      <c r="S167" s="380">
        <f aca="true" t="shared" si="61" ref="S167:S183">SUM(T167:V167)</f>
        <v>863.6</v>
      </c>
      <c r="T167" s="381">
        <f aca="true" t="shared" si="62" ref="T167:T183">SUM(G167+J167+K167+L167+M167)</f>
        <v>212.1</v>
      </c>
      <c r="U167" s="381">
        <f aca="true" t="shared" si="63" ref="U167:U183">SUM(H167+N167+O167+P167)</f>
        <v>451.5</v>
      </c>
      <c r="V167" s="382">
        <f aca="true" t="shared" si="64" ref="V167:V183">SUM(I167+Q167)</f>
        <v>200</v>
      </c>
    </row>
    <row r="168" spans="1:22" s="11" customFormat="1" ht="21" customHeight="1">
      <c r="A168" s="8"/>
      <c r="B168" s="139" t="s">
        <v>416</v>
      </c>
      <c r="C168" s="10" t="s">
        <v>104</v>
      </c>
      <c r="D168" s="178" t="s">
        <v>104</v>
      </c>
      <c r="E168" s="371"/>
      <c r="F168" s="478">
        <f t="shared" si="59"/>
        <v>777.3</v>
      </c>
      <c r="G168" s="373">
        <v>190.9</v>
      </c>
      <c r="H168" s="384">
        <v>406.4</v>
      </c>
      <c r="I168" s="376">
        <v>180</v>
      </c>
      <c r="J168" s="375"/>
      <c r="K168" s="375"/>
      <c r="L168" s="376"/>
      <c r="M168" s="374"/>
      <c r="N168" s="377"/>
      <c r="O168" s="384"/>
      <c r="P168" s="374"/>
      <c r="Q168" s="450"/>
      <c r="R168" s="379">
        <f t="shared" si="55"/>
        <v>0</v>
      </c>
      <c r="S168" s="380">
        <f t="shared" si="61"/>
        <v>777.3</v>
      </c>
      <c r="T168" s="381">
        <f t="shared" si="62"/>
        <v>190.9</v>
      </c>
      <c r="U168" s="381">
        <f t="shared" si="63"/>
        <v>406.4</v>
      </c>
      <c r="V168" s="382">
        <f t="shared" si="64"/>
        <v>180</v>
      </c>
    </row>
    <row r="169" spans="1:22" s="11" customFormat="1" ht="20.25" customHeight="1">
      <c r="A169" s="8"/>
      <c r="B169" s="139" t="s">
        <v>417</v>
      </c>
      <c r="C169" s="10" t="s">
        <v>104</v>
      </c>
      <c r="D169" s="178" t="s">
        <v>104</v>
      </c>
      <c r="E169" s="371"/>
      <c r="F169" s="478">
        <f t="shared" si="59"/>
        <v>1381.8</v>
      </c>
      <c r="G169" s="373">
        <v>339.4</v>
      </c>
      <c r="H169" s="384">
        <v>722.4</v>
      </c>
      <c r="I169" s="376">
        <v>320</v>
      </c>
      <c r="J169" s="375"/>
      <c r="K169" s="375"/>
      <c r="L169" s="376"/>
      <c r="M169" s="374"/>
      <c r="N169" s="377"/>
      <c r="O169" s="384"/>
      <c r="P169" s="374"/>
      <c r="Q169" s="450"/>
      <c r="R169" s="379">
        <f>SUM(J169:Q169)</f>
        <v>0</v>
      </c>
      <c r="S169" s="380">
        <f t="shared" si="61"/>
        <v>1381.8</v>
      </c>
      <c r="T169" s="381">
        <f t="shared" si="62"/>
        <v>339.4</v>
      </c>
      <c r="U169" s="381">
        <f t="shared" si="63"/>
        <v>722.4</v>
      </c>
      <c r="V169" s="382">
        <f t="shared" si="64"/>
        <v>320</v>
      </c>
    </row>
    <row r="170" spans="1:22" s="11" customFormat="1" ht="23.25" customHeight="1">
      <c r="A170" s="8"/>
      <c r="B170" s="139" t="s">
        <v>418</v>
      </c>
      <c r="C170" s="10" t="s">
        <v>104</v>
      </c>
      <c r="D170" s="178" t="s">
        <v>104</v>
      </c>
      <c r="E170" s="371"/>
      <c r="F170" s="478">
        <f t="shared" si="59"/>
        <v>3019.3</v>
      </c>
      <c r="G170" s="373">
        <v>981.8</v>
      </c>
      <c r="H170" s="384">
        <v>812.7</v>
      </c>
      <c r="I170" s="376">
        <v>1224.8</v>
      </c>
      <c r="J170" s="375"/>
      <c r="K170" s="375"/>
      <c r="L170" s="376"/>
      <c r="M170" s="374"/>
      <c r="N170" s="377"/>
      <c r="O170" s="384"/>
      <c r="P170" s="374"/>
      <c r="Q170" s="450"/>
      <c r="R170" s="379">
        <f t="shared" si="55"/>
        <v>0</v>
      </c>
      <c r="S170" s="380">
        <f t="shared" si="61"/>
        <v>3019.3</v>
      </c>
      <c r="T170" s="381">
        <f t="shared" si="62"/>
        <v>981.8</v>
      </c>
      <c r="U170" s="381">
        <f t="shared" si="63"/>
        <v>812.7</v>
      </c>
      <c r="V170" s="382">
        <f t="shared" si="64"/>
        <v>1224.8</v>
      </c>
    </row>
    <row r="171" spans="1:22" s="11" customFormat="1" ht="21.75" customHeight="1">
      <c r="A171" s="8"/>
      <c r="B171" s="139" t="s">
        <v>419</v>
      </c>
      <c r="C171" s="10" t="s">
        <v>104</v>
      </c>
      <c r="D171" s="178" t="s">
        <v>104</v>
      </c>
      <c r="E171" s="371"/>
      <c r="F171" s="478">
        <f t="shared" si="59"/>
        <v>1304</v>
      </c>
      <c r="G171" s="373">
        <v>320.2</v>
      </c>
      <c r="H171" s="384">
        <v>681.8</v>
      </c>
      <c r="I171" s="376">
        <v>302</v>
      </c>
      <c r="J171" s="375"/>
      <c r="K171" s="375"/>
      <c r="L171" s="376"/>
      <c r="M171" s="374"/>
      <c r="N171" s="377"/>
      <c r="O171" s="384"/>
      <c r="P171" s="374"/>
      <c r="Q171" s="450"/>
      <c r="R171" s="379">
        <f t="shared" si="55"/>
        <v>0</v>
      </c>
      <c r="S171" s="380">
        <f t="shared" si="61"/>
        <v>1304</v>
      </c>
      <c r="T171" s="381">
        <f t="shared" si="62"/>
        <v>320.2</v>
      </c>
      <c r="U171" s="381">
        <f t="shared" si="63"/>
        <v>681.8</v>
      </c>
      <c r="V171" s="382">
        <f t="shared" si="64"/>
        <v>302</v>
      </c>
    </row>
    <row r="172" spans="1:22" s="11" customFormat="1" ht="21" customHeight="1">
      <c r="A172" s="8"/>
      <c r="B172" s="139" t="s">
        <v>420</v>
      </c>
      <c r="C172" s="10" t="s">
        <v>104</v>
      </c>
      <c r="D172" s="178" t="s">
        <v>104</v>
      </c>
      <c r="E172" s="371"/>
      <c r="F172" s="478">
        <f t="shared" si="59"/>
        <v>1484</v>
      </c>
      <c r="G172" s="373">
        <v>275.7</v>
      </c>
      <c r="H172" s="384">
        <v>948.3</v>
      </c>
      <c r="I172" s="376">
        <v>260</v>
      </c>
      <c r="J172" s="375"/>
      <c r="K172" s="375"/>
      <c r="L172" s="376"/>
      <c r="M172" s="374"/>
      <c r="N172" s="377"/>
      <c r="O172" s="384"/>
      <c r="P172" s="374"/>
      <c r="Q172" s="450"/>
      <c r="R172" s="379">
        <f t="shared" si="55"/>
        <v>0</v>
      </c>
      <c r="S172" s="380">
        <f t="shared" si="61"/>
        <v>1484</v>
      </c>
      <c r="T172" s="381">
        <f t="shared" si="62"/>
        <v>275.7</v>
      </c>
      <c r="U172" s="381">
        <f t="shared" si="63"/>
        <v>948.3</v>
      </c>
      <c r="V172" s="382">
        <f t="shared" si="64"/>
        <v>260</v>
      </c>
    </row>
    <row r="173" spans="1:22" s="11" customFormat="1" ht="24" customHeight="1">
      <c r="A173" s="8"/>
      <c r="B173" s="139" t="s">
        <v>421</v>
      </c>
      <c r="C173" s="10" t="s">
        <v>104</v>
      </c>
      <c r="D173" s="178" t="s">
        <v>104</v>
      </c>
      <c r="E173" s="371"/>
      <c r="F173" s="478">
        <f t="shared" si="59"/>
        <v>1432.8</v>
      </c>
      <c r="G173" s="373">
        <v>307.5</v>
      </c>
      <c r="H173" s="384">
        <v>835.3</v>
      </c>
      <c r="I173" s="376">
        <v>290</v>
      </c>
      <c r="J173" s="375"/>
      <c r="K173" s="375"/>
      <c r="L173" s="376"/>
      <c r="M173" s="374"/>
      <c r="N173" s="377"/>
      <c r="O173" s="384"/>
      <c r="P173" s="374"/>
      <c r="Q173" s="450"/>
      <c r="R173" s="379">
        <f t="shared" si="55"/>
        <v>0</v>
      </c>
      <c r="S173" s="380">
        <f t="shared" si="61"/>
        <v>1432.8</v>
      </c>
      <c r="T173" s="381">
        <f t="shared" si="62"/>
        <v>307.5</v>
      </c>
      <c r="U173" s="381">
        <f t="shared" si="63"/>
        <v>835.3</v>
      </c>
      <c r="V173" s="382">
        <f t="shared" si="64"/>
        <v>290</v>
      </c>
    </row>
    <row r="174" spans="1:22" s="11" customFormat="1" ht="20.25" customHeight="1">
      <c r="A174" s="8"/>
      <c r="B174" s="207" t="s">
        <v>263</v>
      </c>
      <c r="C174" s="10" t="s">
        <v>104</v>
      </c>
      <c r="D174" s="178" t="s">
        <v>104</v>
      </c>
      <c r="E174" s="371"/>
      <c r="F174" s="478">
        <f t="shared" si="59"/>
        <v>2330</v>
      </c>
      <c r="G174" s="373">
        <v>2330</v>
      </c>
      <c r="H174" s="384"/>
      <c r="I174" s="376"/>
      <c r="J174" s="375"/>
      <c r="K174" s="375"/>
      <c r="L174" s="376"/>
      <c r="M174" s="374"/>
      <c r="N174" s="377"/>
      <c r="O174" s="384"/>
      <c r="P174" s="374"/>
      <c r="Q174" s="450"/>
      <c r="R174" s="379">
        <f t="shared" si="55"/>
        <v>0</v>
      </c>
      <c r="S174" s="380">
        <f t="shared" si="61"/>
        <v>2330</v>
      </c>
      <c r="T174" s="381">
        <f t="shared" si="62"/>
        <v>2330</v>
      </c>
      <c r="U174" s="381">
        <f t="shared" si="63"/>
        <v>0</v>
      </c>
      <c r="V174" s="382">
        <f t="shared" si="64"/>
        <v>0</v>
      </c>
    </row>
    <row r="175" spans="1:22" s="11" customFormat="1" ht="21" customHeight="1">
      <c r="A175" s="8"/>
      <c r="B175" s="134" t="s">
        <v>552</v>
      </c>
      <c r="C175" s="10" t="s">
        <v>104</v>
      </c>
      <c r="D175" s="178" t="s">
        <v>104</v>
      </c>
      <c r="E175" s="371"/>
      <c r="F175" s="478">
        <f t="shared" si="59"/>
        <v>460</v>
      </c>
      <c r="G175" s="373">
        <v>460</v>
      </c>
      <c r="H175" s="384"/>
      <c r="I175" s="376"/>
      <c r="J175" s="375"/>
      <c r="K175" s="375"/>
      <c r="L175" s="376"/>
      <c r="M175" s="374"/>
      <c r="N175" s="377"/>
      <c r="O175" s="384"/>
      <c r="P175" s="374"/>
      <c r="Q175" s="450"/>
      <c r="R175" s="379">
        <f t="shared" si="55"/>
        <v>0</v>
      </c>
      <c r="S175" s="380">
        <f t="shared" si="61"/>
        <v>460</v>
      </c>
      <c r="T175" s="381">
        <f t="shared" si="62"/>
        <v>460</v>
      </c>
      <c r="U175" s="381">
        <f t="shared" si="63"/>
        <v>0</v>
      </c>
      <c r="V175" s="382">
        <f t="shared" si="64"/>
        <v>0</v>
      </c>
    </row>
    <row r="176" spans="1:22" s="11" customFormat="1" ht="18" customHeight="1">
      <c r="A176" s="8"/>
      <c r="B176" s="134" t="s">
        <v>261</v>
      </c>
      <c r="C176" s="10" t="s">
        <v>104</v>
      </c>
      <c r="D176" s="178" t="s">
        <v>104</v>
      </c>
      <c r="E176" s="371"/>
      <c r="F176" s="478">
        <f t="shared" si="59"/>
        <v>156.3</v>
      </c>
      <c r="G176" s="373">
        <v>156.3</v>
      </c>
      <c r="H176" s="384"/>
      <c r="I176" s="376"/>
      <c r="J176" s="375"/>
      <c r="K176" s="375"/>
      <c r="L176" s="376"/>
      <c r="M176" s="374"/>
      <c r="N176" s="377"/>
      <c r="O176" s="384"/>
      <c r="P176" s="374"/>
      <c r="Q176" s="450"/>
      <c r="R176" s="379">
        <f t="shared" si="55"/>
        <v>0</v>
      </c>
      <c r="S176" s="380">
        <f t="shared" si="61"/>
        <v>156.3</v>
      </c>
      <c r="T176" s="381">
        <f t="shared" si="62"/>
        <v>156.3</v>
      </c>
      <c r="U176" s="381">
        <f t="shared" si="63"/>
        <v>0</v>
      </c>
      <c r="V176" s="382">
        <f t="shared" si="64"/>
        <v>0</v>
      </c>
    </row>
    <row r="177" spans="1:22" s="11" customFormat="1" ht="20.25" customHeight="1">
      <c r="A177" s="8"/>
      <c r="B177" s="132" t="s">
        <v>412</v>
      </c>
      <c r="C177" s="10" t="s">
        <v>104</v>
      </c>
      <c r="D177" s="178" t="s">
        <v>104</v>
      </c>
      <c r="E177" s="371"/>
      <c r="F177" s="478">
        <f t="shared" si="59"/>
        <v>400</v>
      </c>
      <c r="G177" s="373">
        <v>400</v>
      </c>
      <c r="H177" s="384"/>
      <c r="I177" s="376"/>
      <c r="J177" s="375"/>
      <c r="K177" s="375"/>
      <c r="L177" s="376"/>
      <c r="M177" s="374"/>
      <c r="N177" s="377"/>
      <c r="O177" s="384"/>
      <c r="P177" s="374"/>
      <c r="Q177" s="450"/>
      <c r="R177" s="379">
        <f t="shared" si="55"/>
        <v>0</v>
      </c>
      <c r="S177" s="380">
        <f t="shared" si="61"/>
        <v>400</v>
      </c>
      <c r="T177" s="381">
        <f t="shared" si="62"/>
        <v>400</v>
      </c>
      <c r="U177" s="381">
        <f t="shared" si="63"/>
        <v>0</v>
      </c>
      <c r="V177" s="382">
        <f t="shared" si="64"/>
        <v>0</v>
      </c>
    </row>
    <row r="178" spans="1:22" s="11" customFormat="1" ht="18.75" customHeight="1">
      <c r="A178" s="8"/>
      <c r="B178" s="132" t="s">
        <v>413</v>
      </c>
      <c r="C178" s="10" t="s">
        <v>104</v>
      </c>
      <c r="D178" s="178" t="s">
        <v>104</v>
      </c>
      <c r="E178" s="371"/>
      <c r="F178" s="478">
        <f t="shared" si="59"/>
        <v>400</v>
      </c>
      <c r="G178" s="373">
        <v>400</v>
      </c>
      <c r="H178" s="384"/>
      <c r="I178" s="376"/>
      <c r="J178" s="375"/>
      <c r="K178" s="375"/>
      <c r="L178" s="376"/>
      <c r="M178" s="374"/>
      <c r="N178" s="377"/>
      <c r="O178" s="384"/>
      <c r="P178" s="374"/>
      <c r="Q178" s="450"/>
      <c r="R178" s="379">
        <f t="shared" si="55"/>
        <v>0</v>
      </c>
      <c r="S178" s="380">
        <f t="shared" si="61"/>
        <v>400</v>
      </c>
      <c r="T178" s="381">
        <f t="shared" si="62"/>
        <v>400</v>
      </c>
      <c r="U178" s="381">
        <f t="shared" si="63"/>
        <v>0</v>
      </c>
      <c r="V178" s="382">
        <f t="shared" si="64"/>
        <v>0</v>
      </c>
    </row>
    <row r="179" spans="1:22" s="11" customFormat="1" ht="18.75" customHeight="1">
      <c r="A179" s="8"/>
      <c r="B179" s="134" t="s">
        <v>549</v>
      </c>
      <c r="C179" s="10" t="s">
        <v>104</v>
      </c>
      <c r="D179" s="178" t="s">
        <v>104</v>
      </c>
      <c r="E179" s="371"/>
      <c r="F179" s="478">
        <f t="shared" si="59"/>
        <v>101.4</v>
      </c>
      <c r="G179" s="373">
        <v>101.4</v>
      </c>
      <c r="H179" s="384"/>
      <c r="I179" s="376"/>
      <c r="J179" s="375"/>
      <c r="K179" s="375"/>
      <c r="L179" s="376"/>
      <c r="M179" s="374"/>
      <c r="N179" s="377"/>
      <c r="O179" s="384"/>
      <c r="P179" s="374"/>
      <c r="Q179" s="450"/>
      <c r="R179" s="379">
        <f t="shared" si="55"/>
        <v>0</v>
      </c>
      <c r="S179" s="380">
        <f t="shared" si="61"/>
        <v>101.4</v>
      </c>
      <c r="T179" s="381">
        <f t="shared" si="62"/>
        <v>101.4</v>
      </c>
      <c r="U179" s="381">
        <f t="shared" si="63"/>
        <v>0</v>
      </c>
      <c r="V179" s="382">
        <f t="shared" si="64"/>
        <v>0</v>
      </c>
    </row>
    <row r="180" spans="1:22" s="11" customFormat="1" ht="19.5" customHeight="1">
      <c r="A180" s="8"/>
      <c r="B180" s="136" t="s">
        <v>134</v>
      </c>
      <c r="C180" s="10" t="s">
        <v>104</v>
      </c>
      <c r="D180" s="178" t="s">
        <v>104</v>
      </c>
      <c r="E180" s="371"/>
      <c r="F180" s="478">
        <f t="shared" si="59"/>
        <v>902.3</v>
      </c>
      <c r="G180" s="373">
        <v>602.3</v>
      </c>
      <c r="H180" s="384">
        <v>0</v>
      </c>
      <c r="I180" s="376">
        <v>300</v>
      </c>
      <c r="J180" s="375"/>
      <c r="K180" s="375"/>
      <c r="L180" s="376"/>
      <c r="M180" s="374"/>
      <c r="N180" s="377"/>
      <c r="O180" s="384"/>
      <c r="P180" s="374"/>
      <c r="Q180" s="450"/>
      <c r="R180" s="379">
        <f t="shared" si="55"/>
        <v>0</v>
      </c>
      <c r="S180" s="380">
        <f t="shared" si="61"/>
        <v>902.3</v>
      </c>
      <c r="T180" s="381">
        <f t="shared" si="62"/>
        <v>602.3</v>
      </c>
      <c r="U180" s="381">
        <f t="shared" si="63"/>
        <v>0</v>
      </c>
      <c r="V180" s="382">
        <f t="shared" si="64"/>
        <v>300</v>
      </c>
    </row>
    <row r="181" spans="1:22" s="11" customFormat="1" ht="19.5" customHeight="1">
      <c r="A181" s="8"/>
      <c r="B181" s="134" t="s">
        <v>550</v>
      </c>
      <c r="C181" s="10" t="s">
        <v>104</v>
      </c>
      <c r="D181" s="178" t="s">
        <v>104</v>
      </c>
      <c r="E181" s="371"/>
      <c r="F181" s="478">
        <f t="shared" si="59"/>
        <v>750</v>
      </c>
      <c r="G181" s="373">
        <v>750</v>
      </c>
      <c r="H181" s="384"/>
      <c r="I181" s="376"/>
      <c r="J181" s="375"/>
      <c r="K181" s="375"/>
      <c r="L181" s="376"/>
      <c r="M181" s="374">
        <v>69</v>
      </c>
      <c r="N181" s="377"/>
      <c r="O181" s="384"/>
      <c r="P181" s="374"/>
      <c r="Q181" s="450"/>
      <c r="R181" s="379">
        <f t="shared" si="55"/>
        <v>69</v>
      </c>
      <c r="S181" s="380">
        <f t="shared" si="61"/>
        <v>819</v>
      </c>
      <c r="T181" s="381">
        <f t="shared" si="62"/>
        <v>819</v>
      </c>
      <c r="U181" s="381">
        <f t="shared" si="63"/>
        <v>0</v>
      </c>
      <c r="V181" s="382">
        <f t="shared" si="64"/>
        <v>0</v>
      </c>
    </row>
    <row r="182" spans="1:22" s="11" customFormat="1" ht="19.5" customHeight="1">
      <c r="A182" s="8"/>
      <c r="B182" s="134" t="s">
        <v>551</v>
      </c>
      <c r="C182" s="10" t="s">
        <v>104</v>
      </c>
      <c r="D182" s="178" t="s">
        <v>104</v>
      </c>
      <c r="E182" s="371"/>
      <c r="F182" s="478">
        <f t="shared" si="59"/>
        <v>400</v>
      </c>
      <c r="G182" s="373">
        <v>400</v>
      </c>
      <c r="H182" s="384"/>
      <c r="I182" s="376">
        <v>0</v>
      </c>
      <c r="J182" s="375"/>
      <c r="K182" s="375"/>
      <c r="L182" s="376"/>
      <c r="M182" s="374"/>
      <c r="N182" s="377"/>
      <c r="O182" s="384"/>
      <c r="P182" s="374"/>
      <c r="Q182" s="450"/>
      <c r="R182" s="379">
        <f t="shared" si="55"/>
        <v>0</v>
      </c>
      <c r="S182" s="380">
        <f t="shared" si="61"/>
        <v>400</v>
      </c>
      <c r="T182" s="381">
        <f t="shared" si="62"/>
        <v>400</v>
      </c>
      <c r="U182" s="381">
        <f t="shared" si="63"/>
        <v>0</v>
      </c>
      <c r="V182" s="382">
        <f t="shared" si="64"/>
        <v>0</v>
      </c>
    </row>
    <row r="183" spans="1:22" s="11" customFormat="1" ht="18.75" customHeight="1">
      <c r="A183" s="8"/>
      <c r="B183" s="134" t="s">
        <v>422</v>
      </c>
      <c r="C183" s="10" t="s">
        <v>104</v>
      </c>
      <c r="D183" s="178" t="s">
        <v>104</v>
      </c>
      <c r="E183" s="371"/>
      <c r="F183" s="478">
        <f t="shared" si="59"/>
        <v>3275.1</v>
      </c>
      <c r="G183" s="373">
        <v>1030.3</v>
      </c>
      <c r="H183" s="384">
        <v>1444.8</v>
      </c>
      <c r="I183" s="376">
        <v>800</v>
      </c>
      <c r="J183" s="375"/>
      <c r="K183" s="375"/>
      <c r="L183" s="376"/>
      <c r="M183" s="374"/>
      <c r="N183" s="377"/>
      <c r="O183" s="384"/>
      <c r="P183" s="374"/>
      <c r="Q183" s="450"/>
      <c r="R183" s="379">
        <f t="shared" si="55"/>
        <v>0</v>
      </c>
      <c r="S183" s="380">
        <f t="shared" si="61"/>
        <v>3275.1</v>
      </c>
      <c r="T183" s="381">
        <f t="shared" si="62"/>
        <v>1030.3</v>
      </c>
      <c r="U183" s="381">
        <f t="shared" si="63"/>
        <v>1444.8</v>
      </c>
      <c r="V183" s="382">
        <f t="shared" si="64"/>
        <v>800</v>
      </c>
    </row>
    <row r="184" spans="1:22" s="11" customFormat="1" ht="18" customHeight="1">
      <c r="A184" s="8"/>
      <c r="B184" s="132" t="s">
        <v>164</v>
      </c>
      <c r="C184" s="10" t="s">
        <v>104</v>
      </c>
      <c r="D184" s="182" t="s">
        <v>104</v>
      </c>
      <c r="E184" s="383">
        <v>17602</v>
      </c>
      <c r="F184" s="478">
        <f t="shared" si="59"/>
        <v>20134.899999999998</v>
      </c>
      <c r="G184" s="373">
        <v>16780.8</v>
      </c>
      <c r="H184" s="384">
        <v>666</v>
      </c>
      <c r="I184" s="376">
        <v>2688.1</v>
      </c>
      <c r="J184" s="375"/>
      <c r="K184" s="375"/>
      <c r="L184" s="376"/>
      <c r="M184" s="374"/>
      <c r="N184" s="377"/>
      <c r="O184" s="384"/>
      <c r="P184" s="374"/>
      <c r="Q184" s="450"/>
      <c r="R184" s="379">
        <f t="shared" si="55"/>
        <v>0</v>
      </c>
      <c r="S184" s="380">
        <f>SUM(T184:V184)</f>
        <v>20134.899999999998</v>
      </c>
      <c r="T184" s="381">
        <f aca="true" t="shared" si="65" ref="T184:T198">SUM(G184+J184+K184+L184+M184)</f>
        <v>16780.8</v>
      </c>
      <c r="U184" s="381">
        <f aca="true" t="shared" si="66" ref="U184:U189">SUM(H184+N184+O184+P184)</f>
        <v>666</v>
      </c>
      <c r="V184" s="382">
        <f aca="true" t="shared" si="67" ref="V184:V189">SUM(I184+Q184)</f>
        <v>2688.1</v>
      </c>
    </row>
    <row r="185" spans="1:22" s="11" customFormat="1" ht="21" customHeight="1">
      <c r="A185" s="8"/>
      <c r="B185" s="134" t="s">
        <v>360</v>
      </c>
      <c r="C185" s="10" t="s">
        <v>104</v>
      </c>
      <c r="D185" s="182" t="s">
        <v>104</v>
      </c>
      <c r="E185" s="383"/>
      <c r="F185" s="478">
        <f t="shared" si="59"/>
        <v>140</v>
      </c>
      <c r="G185" s="373">
        <v>140</v>
      </c>
      <c r="H185" s="384"/>
      <c r="I185" s="376"/>
      <c r="J185" s="375"/>
      <c r="K185" s="375"/>
      <c r="L185" s="376"/>
      <c r="M185" s="374"/>
      <c r="N185" s="377"/>
      <c r="O185" s="384"/>
      <c r="P185" s="374"/>
      <c r="Q185" s="450"/>
      <c r="R185" s="379">
        <f t="shared" si="55"/>
        <v>0</v>
      </c>
      <c r="S185" s="380">
        <f t="shared" si="56"/>
        <v>140</v>
      </c>
      <c r="T185" s="381">
        <f t="shared" si="65"/>
        <v>140</v>
      </c>
      <c r="U185" s="381">
        <f t="shared" si="66"/>
        <v>0</v>
      </c>
      <c r="V185" s="382">
        <f t="shared" si="67"/>
        <v>0</v>
      </c>
    </row>
    <row r="186" spans="1:22" s="11" customFormat="1" ht="21" customHeight="1">
      <c r="A186" s="8"/>
      <c r="B186" s="207" t="s">
        <v>31</v>
      </c>
      <c r="C186" s="10" t="s">
        <v>104</v>
      </c>
      <c r="D186" s="182" t="s">
        <v>104</v>
      </c>
      <c r="E186" s="383"/>
      <c r="F186" s="478">
        <f t="shared" si="59"/>
        <v>666</v>
      </c>
      <c r="G186" s="373"/>
      <c r="H186" s="384">
        <v>666</v>
      </c>
      <c r="I186" s="376"/>
      <c r="J186" s="375"/>
      <c r="K186" s="375"/>
      <c r="L186" s="376"/>
      <c r="M186" s="374"/>
      <c r="N186" s="377"/>
      <c r="O186" s="384"/>
      <c r="P186" s="374"/>
      <c r="Q186" s="450"/>
      <c r="R186" s="379">
        <f t="shared" si="55"/>
        <v>0</v>
      </c>
      <c r="S186" s="380">
        <f>SUM(T186:V186)</f>
        <v>666</v>
      </c>
      <c r="T186" s="381">
        <f t="shared" si="65"/>
        <v>0</v>
      </c>
      <c r="U186" s="381">
        <f t="shared" si="66"/>
        <v>666</v>
      </c>
      <c r="V186" s="382">
        <f t="shared" si="67"/>
        <v>0</v>
      </c>
    </row>
    <row r="187" spans="1:22" s="11" customFormat="1" ht="19.5" customHeight="1">
      <c r="A187" s="8"/>
      <c r="B187" s="134" t="s">
        <v>181</v>
      </c>
      <c r="C187" s="10" t="s">
        <v>104</v>
      </c>
      <c r="D187" s="178" t="s">
        <v>104</v>
      </c>
      <c r="E187" s="371">
        <v>6404</v>
      </c>
      <c r="F187" s="478">
        <f t="shared" si="59"/>
        <v>6552.599999999999</v>
      </c>
      <c r="G187" s="373">
        <v>6249.7</v>
      </c>
      <c r="H187" s="384"/>
      <c r="I187" s="376">
        <v>302.9</v>
      </c>
      <c r="J187" s="375"/>
      <c r="K187" s="375"/>
      <c r="L187" s="376"/>
      <c r="M187" s="374"/>
      <c r="N187" s="377"/>
      <c r="O187" s="384"/>
      <c r="P187" s="374"/>
      <c r="Q187" s="450"/>
      <c r="R187" s="379">
        <f t="shared" si="55"/>
        <v>0</v>
      </c>
      <c r="S187" s="380">
        <f t="shared" si="56"/>
        <v>6552.599999999999</v>
      </c>
      <c r="T187" s="381">
        <f t="shared" si="65"/>
        <v>6249.7</v>
      </c>
      <c r="U187" s="381">
        <f t="shared" si="66"/>
        <v>0</v>
      </c>
      <c r="V187" s="382">
        <f t="shared" si="67"/>
        <v>302.9</v>
      </c>
    </row>
    <row r="188" spans="1:22" s="11" customFormat="1" ht="20.25" customHeight="1">
      <c r="A188" s="8"/>
      <c r="B188" s="134" t="s">
        <v>473</v>
      </c>
      <c r="C188" s="10" t="s">
        <v>104</v>
      </c>
      <c r="D188" s="178" t="s">
        <v>104</v>
      </c>
      <c r="E188" s="371"/>
      <c r="F188" s="478">
        <f t="shared" si="59"/>
        <v>79.5</v>
      </c>
      <c r="G188" s="373">
        <v>79.5</v>
      </c>
      <c r="H188" s="384"/>
      <c r="I188" s="376"/>
      <c r="J188" s="375"/>
      <c r="K188" s="375"/>
      <c r="L188" s="376"/>
      <c r="M188" s="374">
        <v>1.3</v>
      </c>
      <c r="N188" s="377"/>
      <c r="O188" s="384"/>
      <c r="P188" s="374"/>
      <c r="Q188" s="450"/>
      <c r="R188" s="379">
        <f t="shared" si="55"/>
        <v>1.3</v>
      </c>
      <c r="S188" s="380">
        <f t="shared" si="56"/>
        <v>80.8</v>
      </c>
      <c r="T188" s="381">
        <f t="shared" si="65"/>
        <v>80.8</v>
      </c>
      <c r="U188" s="381">
        <f t="shared" si="66"/>
        <v>0</v>
      </c>
      <c r="V188" s="382">
        <f t="shared" si="67"/>
        <v>0</v>
      </c>
    </row>
    <row r="189" spans="1:22" s="11" customFormat="1" ht="22.5" customHeight="1">
      <c r="A189" s="8"/>
      <c r="B189" s="134" t="s">
        <v>84</v>
      </c>
      <c r="C189" s="10" t="s">
        <v>104</v>
      </c>
      <c r="D189" s="178" t="s">
        <v>104</v>
      </c>
      <c r="E189" s="371"/>
      <c r="F189" s="478">
        <f t="shared" si="59"/>
        <v>111.6</v>
      </c>
      <c r="G189" s="373">
        <v>111.6</v>
      </c>
      <c r="H189" s="384">
        <v>0</v>
      </c>
      <c r="I189" s="376">
        <v>0</v>
      </c>
      <c r="J189" s="375"/>
      <c r="K189" s="375"/>
      <c r="L189" s="376"/>
      <c r="M189" s="374"/>
      <c r="N189" s="377"/>
      <c r="O189" s="384"/>
      <c r="P189" s="374"/>
      <c r="Q189" s="450"/>
      <c r="R189" s="379">
        <f t="shared" si="55"/>
        <v>0</v>
      </c>
      <c r="S189" s="380">
        <f>SUM(T189:V189)</f>
        <v>111.6</v>
      </c>
      <c r="T189" s="381">
        <f t="shared" si="65"/>
        <v>111.6</v>
      </c>
      <c r="U189" s="381">
        <f t="shared" si="66"/>
        <v>0</v>
      </c>
      <c r="V189" s="382">
        <f t="shared" si="67"/>
        <v>0</v>
      </c>
    </row>
    <row r="190" spans="1:22" s="11" customFormat="1" ht="20.25" customHeight="1">
      <c r="A190" s="8"/>
      <c r="B190" s="134" t="s">
        <v>141</v>
      </c>
      <c r="C190" s="10" t="s">
        <v>104</v>
      </c>
      <c r="D190" s="178" t="s">
        <v>104</v>
      </c>
      <c r="E190" s="371">
        <v>216</v>
      </c>
      <c r="F190" s="478">
        <f t="shared" si="59"/>
        <v>0</v>
      </c>
      <c r="G190" s="373">
        <v>0</v>
      </c>
      <c r="H190" s="384"/>
      <c r="I190" s="376"/>
      <c r="J190" s="375"/>
      <c r="K190" s="375"/>
      <c r="L190" s="376"/>
      <c r="M190" s="374"/>
      <c r="N190" s="377"/>
      <c r="O190" s="384"/>
      <c r="P190" s="374"/>
      <c r="Q190" s="450"/>
      <c r="R190" s="379">
        <f t="shared" si="55"/>
        <v>0</v>
      </c>
      <c r="S190" s="380">
        <f t="shared" si="56"/>
        <v>0</v>
      </c>
      <c r="T190" s="381">
        <f t="shared" si="65"/>
        <v>0</v>
      </c>
      <c r="U190" s="381">
        <f aca="true" t="shared" si="68" ref="U190:U205">SUM(H190+N190+O190+P190)</f>
        <v>0</v>
      </c>
      <c r="V190" s="382">
        <f aca="true" t="shared" si="69" ref="V190:V206">SUM(I190+Q190)</f>
        <v>0</v>
      </c>
    </row>
    <row r="191" spans="1:22" s="18" customFormat="1" ht="27.75" customHeight="1">
      <c r="A191" s="23" t="s">
        <v>182</v>
      </c>
      <c r="B191" s="163" t="s">
        <v>183</v>
      </c>
      <c r="C191" s="164" t="s">
        <v>94</v>
      </c>
      <c r="D191" s="177" t="s">
        <v>62</v>
      </c>
      <c r="E191" s="416">
        <f>SUM(E192+E208+E210)</f>
        <v>66666.7</v>
      </c>
      <c r="F191" s="364">
        <f t="shared" si="59"/>
        <v>74142.20000000001</v>
      </c>
      <c r="G191" s="362">
        <f aca="true" t="shared" si="70" ref="G191:Q191">SUM(G192+G208+G210)</f>
        <v>56023.600000000006</v>
      </c>
      <c r="H191" s="479">
        <f t="shared" si="70"/>
        <v>12537.3</v>
      </c>
      <c r="I191" s="410">
        <f t="shared" si="70"/>
        <v>5581.299999999999</v>
      </c>
      <c r="J191" s="417">
        <f t="shared" si="70"/>
        <v>0</v>
      </c>
      <c r="K191" s="417">
        <f t="shared" si="70"/>
        <v>0</v>
      </c>
      <c r="L191" s="410">
        <f t="shared" si="70"/>
        <v>0</v>
      </c>
      <c r="M191" s="413">
        <f t="shared" si="70"/>
        <v>29.999999999999996</v>
      </c>
      <c r="N191" s="411">
        <f t="shared" si="70"/>
        <v>0</v>
      </c>
      <c r="O191" s="479">
        <f t="shared" si="70"/>
        <v>0</v>
      </c>
      <c r="P191" s="413">
        <f t="shared" si="70"/>
        <v>0</v>
      </c>
      <c r="Q191" s="479">
        <f t="shared" si="70"/>
        <v>0</v>
      </c>
      <c r="R191" s="415">
        <f>SUM(J191:Q191)</f>
        <v>29.999999999999996</v>
      </c>
      <c r="S191" s="368">
        <f t="shared" si="56"/>
        <v>74172.20000000001</v>
      </c>
      <c r="T191" s="369">
        <f t="shared" si="65"/>
        <v>56053.600000000006</v>
      </c>
      <c r="U191" s="369">
        <f t="shared" si="68"/>
        <v>12537.3</v>
      </c>
      <c r="V191" s="370">
        <f t="shared" si="69"/>
        <v>5581.299999999999</v>
      </c>
    </row>
    <row r="192" spans="1:22" s="18" customFormat="1" ht="22.5" customHeight="1">
      <c r="A192" s="23" t="s">
        <v>16</v>
      </c>
      <c r="B192" s="163" t="s">
        <v>230</v>
      </c>
      <c r="C192" s="164" t="s">
        <v>94</v>
      </c>
      <c r="D192" s="177" t="s">
        <v>61</v>
      </c>
      <c r="E192" s="416">
        <f>SUM(E193+E194+E195+E196+E197++E207+E198)</f>
        <v>61649.7</v>
      </c>
      <c r="F192" s="364">
        <f>SUM(G192:I192)</f>
        <v>68147.40000000001</v>
      </c>
      <c r="G192" s="362">
        <f>SUM(G193:G198)+G207</f>
        <v>51306</v>
      </c>
      <c r="H192" s="479">
        <f>SUM(H193:H207)</f>
        <v>12537.3</v>
      </c>
      <c r="I192" s="410">
        <f>SUM(I193:I207)</f>
        <v>4304.099999999999</v>
      </c>
      <c r="J192" s="417">
        <f>SUM(J193:J207)</f>
        <v>0</v>
      </c>
      <c r="K192" s="417">
        <f aca="true" t="shared" si="71" ref="K192:Q192">SUM(K193:K207)</f>
        <v>0</v>
      </c>
      <c r="L192" s="410">
        <f t="shared" si="71"/>
        <v>0</v>
      </c>
      <c r="M192" s="413">
        <f>SUM(M193:M198)+M207</f>
        <v>31.299999999999997</v>
      </c>
      <c r="N192" s="411">
        <f t="shared" si="71"/>
        <v>0</v>
      </c>
      <c r="O192" s="479">
        <f t="shared" si="71"/>
        <v>0</v>
      </c>
      <c r="P192" s="413">
        <f t="shared" si="71"/>
        <v>0</v>
      </c>
      <c r="Q192" s="479">
        <f t="shared" si="71"/>
        <v>0</v>
      </c>
      <c r="R192" s="415">
        <f t="shared" si="55"/>
        <v>31.299999999999997</v>
      </c>
      <c r="S192" s="368">
        <f>SUM(T192:V192)</f>
        <v>68178.70000000001</v>
      </c>
      <c r="T192" s="369">
        <f t="shared" si="65"/>
        <v>51337.3</v>
      </c>
      <c r="U192" s="369">
        <f t="shared" si="68"/>
        <v>12537.3</v>
      </c>
      <c r="V192" s="370">
        <f t="shared" si="69"/>
        <v>4304.099999999999</v>
      </c>
    </row>
    <row r="193" spans="1:22" s="11" customFormat="1" ht="21" customHeight="1">
      <c r="A193" s="8"/>
      <c r="B193" s="134" t="s">
        <v>184</v>
      </c>
      <c r="C193" s="10" t="s">
        <v>94</v>
      </c>
      <c r="D193" s="182" t="s">
        <v>61</v>
      </c>
      <c r="E193" s="383">
        <v>20205</v>
      </c>
      <c r="F193" s="478">
        <f>SUM(G193:I193)</f>
        <v>21084.5</v>
      </c>
      <c r="G193" s="373">
        <v>17365.9</v>
      </c>
      <c r="H193" s="384">
        <v>182.6</v>
      </c>
      <c r="I193" s="376">
        <v>3536</v>
      </c>
      <c r="J193" s="375"/>
      <c r="K193" s="375"/>
      <c r="L193" s="376"/>
      <c r="M193" s="374"/>
      <c r="N193" s="377"/>
      <c r="O193" s="384"/>
      <c r="P193" s="374"/>
      <c r="Q193" s="450"/>
      <c r="R193" s="379">
        <f t="shared" si="55"/>
        <v>0</v>
      </c>
      <c r="S193" s="380">
        <f t="shared" si="56"/>
        <v>21084.5</v>
      </c>
      <c r="T193" s="381">
        <f t="shared" si="65"/>
        <v>17365.9</v>
      </c>
      <c r="U193" s="381">
        <f t="shared" si="68"/>
        <v>182.6</v>
      </c>
      <c r="V193" s="382">
        <f t="shared" si="69"/>
        <v>3536</v>
      </c>
    </row>
    <row r="194" spans="1:22" s="11" customFormat="1" ht="21" customHeight="1">
      <c r="A194" s="8"/>
      <c r="B194" s="136" t="s">
        <v>185</v>
      </c>
      <c r="C194" s="44" t="s">
        <v>94</v>
      </c>
      <c r="D194" s="181" t="s">
        <v>61</v>
      </c>
      <c r="E194" s="480">
        <v>13325</v>
      </c>
      <c r="F194" s="478">
        <f t="shared" si="59"/>
        <v>13669.2</v>
      </c>
      <c r="G194" s="373">
        <v>13109</v>
      </c>
      <c r="H194" s="384"/>
      <c r="I194" s="376">
        <v>560.2</v>
      </c>
      <c r="J194" s="375"/>
      <c r="K194" s="375"/>
      <c r="L194" s="376"/>
      <c r="M194" s="374"/>
      <c r="N194" s="377"/>
      <c r="O194" s="384"/>
      <c r="P194" s="374"/>
      <c r="Q194" s="450"/>
      <c r="R194" s="379">
        <f t="shared" si="55"/>
        <v>0</v>
      </c>
      <c r="S194" s="380">
        <f t="shared" si="56"/>
        <v>13669.2</v>
      </c>
      <c r="T194" s="381">
        <f t="shared" si="65"/>
        <v>13109</v>
      </c>
      <c r="U194" s="381">
        <f t="shared" si="68"/>
        <v>0</v>
      </c>
      <c r="V194" s="382">
        <f t="shared" si="69"/>
        <v>560.2</v>
      </c>
    </row>
    <row r="195" spans="1:22" s="11" customFormat="1" ht="18" customHeight="1">
      <c r="A195" s="8"/>
      <c r="B195" s="134" t="s">
        <v>186</v>
      </c>
      <c r="C195" s="9" t="s">
        <v>94</v>
      </c>
      <c r="D195" s="178" t="s">
        <v>61</v>
      </c>
      <c r="E195" s="371">
        <v>17366</v>
      </c>
      <c r="F195" s="478">
        <f t="shared" si="59"/>
        <v>18088</v>
      </c>
      <c r="G195" s="373">
        <v>17880.1</v>
      </c>
      <c r="H195" s="384"/>
      <c r="I195" s="376">
        <v>207.9</v>
      </c>
      <c r="J195" s="375"/>
      <c r="K195" s="375"/>
      <c r="L195" s="376"/>
      <c r="M195" s="374"/>
      <c r="N195" s="377"/>
      <c r="O195" s="384"/>
      <c r="P195" s="374"/>
      <c r="Q195" s="450"/>
      <c r="R195" s="379">
        <f t="shared" si="55"/>
        <v>0</v>
      </c>
      <c r="S195" s="380">
        <f t="shared" si="56"/>
        <v>18088</v>
      </c>
      <c r="T195" s="381">
        <f t="shared" si="65"/>
        <v>17880.1</v>
      </c>
      <c r="U195" s="381">
        <f t="shared" si="68"/>
        <v>0</v>
      </c>
      <c r="V195" s="382">
        <f t="shared" si="69"/>
        <v>207.9</v>
      </c>
    </row>
    <row r="196" spans="1:22" s="11" customFormat="1" ht="20.25" customHeight="1">
      <c r="A196" s="8"/>
      <c r="B196" s="134" t="s">
        <v>479</v>
      </c>
      <c r="C196" s="9" t="s">
        <v>94</v>
      </c>
      <c r="D196" s="178" t="s">
        <v>61</v>
      </c>
      <c r="E196" s="371">
        <v>73.7</v>
      </c>
      <c r="F196" s="478">
        <f t="shared" si="59"/>
        <v>73.7</v>
      </c>
      <c r="G196" s="373"/>
      <c r="H196" s="384">
        <v>73.7</v>
      </c>
      <c r="I196" s="376"/>
      <c r="J196" s="375"/>
      <c r="K196" s="375"/>
      <c r="L196" s="376"/>
      <c r="M196" s="374"/>
      <c r="N196" s="377"/>
      <c r="O196" s="384"/>
      <c r="P196" s="374"/>
      <c r="Q196" s="450"/>
      <c r="R196" s="379">
        <f t="shared" si="55"/>
        <v>0</v>
      </c>
      <c r="S196" s="380">
        <f t="shared" si="56"/>
        <v>73.7</v>
      </c>
      <c r="T196" s="381">
        <f t="shared" si="65"/>
        <v>0</v>
      </c>
      <c r="U196" s="381">
        <f t="shared" si="68"/>
        <v>73.7</v>
      </c>
      <c r="V196" s="382">
        <f t="shared" si="69"/>
        <v>0</v>
      </c>
    </row>
    <row r="197" spans="1:22" s="11" customFormat="1" ht="18.75" customHeight="1">
      <c r="A197" s="8"/>
      <c r="B197" s="134" t="s">
        <v>187</v>
      </c>
      <c r="C197" s="10" t="s">
        <v>94</v>
      </c>
      <c r="D197" s="182" t="s">
        <v>61</v>
      </c>
      <c r="E197" s="383"/>
      <c r="F197" s="478">
        <f t="shared" si="59"/>
        <v>0</v>
      </c>
      <c r="G197" s="373"/>
      <c r="H197" s="384"/>
      <c r="I197" s="376"/>
      <c r="J197" s="375"/>
      <c r="K197" s="481"/>
      <c r="L197" s="400"/>
      <c r="M197" s="399"/>
      <c r="N197" s="377"/>
      <c r="O197" s="384"/>
      <c r="P197" s="374"/>
      <c r="Q197" s="450"/>
      <c r="R197" s="379">
        <f t="shared" si="55"/>
        <v>0</v>
      </c>
      <c r="S197" s="380">
        <f t="shared" si="56"/>
        <v>0</v>
      </c>
      <c r="T197" s="381">
        <f t="shared" si="65"/>
        <v>0</v>
      </c>
      <c r="U197" s="381">
        <f t="shared" si="68"/>
        <v>0</v>
      </c>
      <c r="V197" s="382">
        <f t="shared" si="69"/>
        <v>0</v>
      </c>
    </row>
    <row r="198" spans="1:22" s="36" customFormat="1" ht="21" customHeight="1">
      <c r="A198" s="8"/>
      <c r="B198" s="134" t="s">
        <v>188</v>
      </c>
      <c r="C198" s="10" t="s">
        <v>94</v>
      </c>
      <c r="D198" s="182" t="s">
        <v>61</v>
      </c>
      <c r="E198" s="383">
        <v>680</v>
      </c>
      <c r="F198" s="478">
        <f>SUM(G198:I198)</f>
        <v>1839.9</v>
      </c>
      <c r="G198" s="373">
        <f aca="true" t="shared" si="72" ref="G198:M198">SUM(G199:G205)</f>
        <v>1839.9</v>
      </c>
      <c r="H198" s="373">
        <f t="shared" si="72"/>
        <v>0</v>
      </c>
      <c r="I198" s="373">
        <f t="shared" si="72"/>
        <v>0</v>
      </c>
      <c r="J198" s="373">
        <f t="shared" si="72"/>
        <v>0</v>
      </c>
      <c r="K198" s="373">
        <f t="shared" si="72"/>
        <v>0</v>
      </c>
      <c r="L198" s="373">
        <f t="shared" si="72"/>
        <v>0</v>
      </c>
      <c r="M198" s="373">
        <f t="shared" si="72"/>
        <v>31.299999999999997</v>
      </c>
      <c r="N198" s="373"/>
      <c r="O198" s="384"/>
      <c r="P198" s="374"/>
      <c r="Q198" s="450"/>
      <c r="R198" s="379">
        <f t="shared" si="55"/>
        <v>31.299999999999997</v>
      </c>
      <c r="S198" s="380">
        <f aca="true" t="shared" si="73" ref="S198:S205">SUM(T198:V198)</f>
        <v>1871.2</v>
      </c>
      <c r="T198" s="381">
        <f t="shared" si="65"/>
        <v>1871.2</v>
      </c>
      <c r="U198" s="381">
        <f t="shared" si="68"/>
        <v>0</v>
      </c>
      <c r="V198" s="382">
        <f t="shared" si="69"/>
        <v>0</v>
      </c>
    </row>
    <row r="199" spans="1:22" s="36" customFormat="1" ht="19.5" customHeight="1">
      <c r="A199" s="8"/>
      <c r="B199" s="134" t="s">
        <v>436</v>
      </c>
      <c r="C199" s="10" t="s">
        <v>94</v>
      </c>
      <c r="D199" s="182" t="s">
        <v>61</v>
      </c>
      <c r="E199" s="383"/>
      <c r="F199" s="478">
        <f t="shared" si="59"/>
        <v>737.4</v>
      </c>
      <c r="G199" s="373">
        <v>737.4</v>
      </c>
      <c r="H199" s="384"/>
      <c r="I199" s="376"/>
      <c r="J199" s="481"/>
      <c r="K199" s="482"/>
      <c r="L199" s="483"/>
      <c r="M199" s="399">
        <v>80.6</v>
      </c>
      <c r="N199" s="401"/>
      <c r="O199" s="484"/>
      <c r="P199" s="399"/>
      <c r="Q199" s="450"/>
      <c r="R199" s="379">
        <f t="shared" si="55"/>
        <v>80.6</v>
      </c>
      <c r="S199" s="380">
        <f t="shared" si="73"/>
        <v>818</v>
      </c>
      <c r="T199" s="381">
        <f aca="true" t="shared" si="74" ref="T199:T205">SUM(G199+J199+K199+L199+M199)</f>
        <v>818</v>
      </c>
      <c r="U199" s="381">
        <f t="shared" si="68"/>
        <v>0</v>
      </c>
      <c r="V199" s="382">
        <f t="shared" si="69"/>
        <v>0</v>
      </c>
    </row>
    <row r="200" spans="1:22" s="36" customFormat="1" ht="19.5" customHeight="1">
      <c r="A200" s="8"/>
      <c r="B200" s="136" t="s">
        <v>437</v>
      </c>
      <c r="C200" s="10" t="s">
        <v>94</v>
      </c>
      <c r="D200" s="182" t="s">
        <v>61</v>
      </c>
      <c r="E200" s="383"/>
      <c r="F200" s="478">
        <f t="shared" si="59"/>
        <v>13.4</v>
      </c>
      <c r="G200" s="373">
        <v>13.4</v>
      </c>
      <c r="H200" s="384"/>
      <c r="I200" s="376"/>
      <c r="J200" s="481"/>
      <c r="K200" s="481"/>
      <c r="L200" s="400"/>
      <c r="M200" s="374"/>
      <c r="N200" s="401"/>
      <c r="O200" s="484"/>
      <c r="P200" s="399"/>
      <c r="Q200" s="450"/>
      <c r="R200" s="379">
        <f t="shared" si="55"/>
        <v>0</v>
      </c>
      <c r="S200" s="380">
        <f t="shared" si="73"/>
        <v>13.4</v>
      </c>
      <c r="T200" s="381">
        <f t="shared" si="74"/>
        <v>13.4</v>
      </c>
      <c r="U200" s="381">
        <f t="shared" si="68"/>
        <v>0</v>
      </c>
      <c r="V200" s="382">
        <f t="shared" si="69"/>
        <v>0</v>
      </c>
    </row>
    <row r="201" spans="1:22" s="36" customFormat="1" ht="18.75" customHeight="1">
      <c r="A201" s="8"/>
      <c r="B201" s="134" t="s">
        <v>362</v>
      </c>
      <c r="C201" s="10" t="s">
        <v>94</v>
      </c>
      <c r="D201" s="182" t="s">
        <v>61</v>
      </c>
      <c r="E201" s="383"/>
      <c r="F201" s="478">
        <f t="shared" si="59"/>
        <v>10</v>
      </c>
      <c r="G201" s="373">
        <v>10</v>
      </c>
      <c r="H201" s="384"/>
      <c r="I201" s="376"/>
      <c r="J201" s="481"/>
      <c r="K201" s="481"/>
      <c r="L201" s="400"/>
      <c r="M201" s="374">
        <v>5</v>
      </c>
      <c r="N201" s="401"/>
      <c r="O201" s="484"/>
      <c r="P201" s="399"/>
      <c r="Q201" s="450"/>
      <c r="R201" s="379">
        <f t="shared" si="55"/>
        <v>5</v>
      </c>
      <c r="S201" s="380">
        <f t="shared" si="73"/>
        <v>15</v>
      </c>
      <c r="T201" s="381">
        <f t="shared" si="74"/>
        <v>15</v>
      </c>
      <c r="U201" s="381">
        <f t="shared" si="68"/>
        <v>0</v>
      </c>
      <c r="V201" s="382">
        <f t="shared" si="69"/>
        <v>0</v>
      </c>
    </row>
    <row r="202" spans="1:22" s="36" customFormat="1" ht="20.25" customHeight="1">
      <c r="A202" s="8"/>
      <c r="B202" s="134" t="s">
        <v>363</v>
      </c>
      <c r="C202" s="10" t="s">
        <v>94</v>
      </c>
      <c r="D202" s="182" t="s">
        <v>61</v>
      </c>
      <c r="E202" s="383"/>
      <c r="F202" s="478">
        <f t="shared" si="59"/>
        <v>13</v>
      </c>
      <c r="G202" s="373">
        <v>13</v>
      </c>
      <c r="H202" s="384"/>
      <c r="I202" s="376"/>
      <c r="J202" s="481"/>
      <c r="K202" s="481"/>
      <c r="L202" s="400"/>
      <c r="M202" s="374">
        <v>18</v>
      </c>
      <c r="N202" s="401"/>
      <c r="O202" s="484"/>
      <c r="P202" s="399"/>
      <c r="Q202" s="450"/>
      <c r="R202" s="379">
        <f t="shared" si="55"/>
        <v>18</v>
      </c>
      <c r="S202" s="380">
        <f t="shared" si="73"/>
        <v>31</v>
      </c>
      <c r="T202" s="381">
        <f t="shared" si="74"/>
        <v>31</v>
      </c>
      <c r="U202" s="381">
        <f t="shared" si="68"/>
        <v>0</v>
      </c>
      <c r="V202" s="382">
        <f t="shared" si="69"/>
        <v>0</v>
      </c>
    </row>
    <row r="203" spans="1:22" s="36" customFormat="1" ht="20.25" customHeight="1">
      <c r="A203" s="8"/>
      <c r="B203" s="134" t="s">
        <v>152</v>
      </c>
      <c r="C203" s="10" t="s">
        <v>94</v>
      </c>
      <c r="D203" s="182" t="s">
        <v>61</v>
      </c>
      <c r="E203" s="383"/>
      <c r="F203" s="478">
        <f t="shared" si="59"/>
        <v>14.1</v>
      </c>
      <c r="G203" s="373">
        <v>14.1</v>
      </c>
      <c r="H203" s="384"/>
      <c r="I203" s="376"/>
      <c r="J203" s="481"/>
      <c r="K203" s="481"/>
      <c r="L203" s="400"/>
      <c r="M203" s="374">
        <v>10.3</v>
      </c>
      <c r="N203" s="401"/>
      <c r="O203" s="484"/>
      <c r="P203" s="399"/>
      <c r="Q203" s="450"/>
      <c r="R203" s="379">
        <f t="shared" si="55"/>
        <v>10.3</v>
      </c>
      <c r="S203" s="380">
        <f>SUM(T203:V203)</f>
        <v>24.4</v>
      </c>
      <c r="T203" s="381">
        <f>SUM(G203+J203+K203+L203+M203)</f>
        <v>24.4</v>
      </c>
      <c r="U203" s="381">
        <f t="shared" si="68"/>
        <v>0</v>
      </c>
      <c r="V203" s="382">
        <f t="shared" si="69"/>
        <v>0</v>
      </c>
    </row>
    <row r="204" spans="1:22" s="36" customFormat="1" ht="19.5" customHeight="1">
      <c r="A204" s="8"/>
      <c r="B204" s="134" t="s">
        <v>153</v>
      </c>
      <c r="C204" s="10" t="s">
        <v>94</v>
      </c>
      <c r="D204" s="182" t="s">
        <v>61</v>
      </c>
      <c r="E204" s="383"/>
      <c r="F204" s="478">
        <f t="shared" si="59"/>
        <v>21.3</v>
      </c>
      <c r="G204" s="373">
        <v>21.3</v>
      </c>
      <c r="H204" s="384"/>
      <c r="I204" s="376"/>
      <c r="J204" s="481"/>
      <c r="K204" s="481"/>
      <c r="L204" s="400"/>
      <c r="M204" s="374"/>
      <c r="N204" s="401"/>
      <c r="O204" s="484"/>
      <c r="P204" s="399"/>
      <c r="Q204" s="450"/>
      <c r="R204" s="379">
        <f t="shared" si="55"/>
        <v>0</v>
      </c>
      <c r="S204" s="380">
        <f>SUM(T204:V204)</f>
        <v>21.3</v>
      </c>
      <c r="T204" s="381">
        <f>SUM(G204+J204+K204+L204+M204)</f>
        <v>21.3</v>
      </c>
      <c r="U204" s="381">
        <f t="shared" si="68"/>
        <v>0</v>
      </c>
      <c r="V204" s="382">
        <f t="shared" si="69"/>
        <v>0</v>
      </c>
    </row>
    <row r="205" spans="1:22" s="36" customFormat="1" ht="20.25" customHeight="1">
      <c r="A205" s="8"/>
      <c r="B205" s="134" t="s">
        <v>438</v>
      </c>
      <c r="C205" s="10" t="s">
        <v>94</v>
      </c>
      <c r="D205" s="182" t="s">
        <v>61</v>
      </c>
      <c r="E205" s="383"/>
      <c r="F205" s="478">
        <f>SUM(G205:I205)</f>
        <v>1030.7</v>
      </c>
      <c r="G205" s="373">
        <v>1030.7</v>
      </c>
      <c r="H205" s="384"/>
      <c r="I205" s="376"/>
      <c r="J205" s="481"/>
      <c r="K205" s="481"/>
      <c r="L205" s="400"/>
      <c r="M205" s="374">
        <v>-82.6</v>
      </c>
      <c r="N205" s="401"/>
      <c r="O205" s="484"/>
      <c r="P205" s="399"/>
      <c r="Q205" s="450"/>
      <c r="R205" s="379">
        <f t="shared" si="55"/>
        <v>-82.6</v>
      </c>
      <c r="S205" s="380">
        <f t="shared" si="73"/>
        <v>948.1</v>
      </c>
      <c r="T205" s="381">
        <f t="shared" si="74"/>
        <v>948.1</v>
      </c>
      <c r="U205" s="381">
        <f t="shared" si="68"/>
        <v>0</v>
      </c>
      <c r="V205" s="382">
        <f t="shared" si="69"/>
        <v>0</v>
      </c>
    </row>
    <row r="206" spans="1:22" s="36" customFormat="1" ht="33" customHeight="1">
      <c r="A206" s="8"/>
      <c r="B206" s="134" t="s">
        <v>340</v>
      </c>
      <c r="C206" s="10" t="s">
        <v>94</v>
      </c>
      <c r="D206" s="182" t="s">
        <v>61</v>
      </c>
      <c r="E206" s="383"/>
      <c r="F206" s="478">
        <f>SUM(G206:I206)</f>
        <v>150</v>
      </c>
      <c r="G206" s="373"/>
      <c r="H206" s="384">
        <v>150</v>
      </c>
      <c r="I206" s="376"/>
      <c r="J206" s="481"/>
      <c r="K206" s="481"/>
      <c r="L206" s="400"/>
      <c r="M206" s="399"/>
      <c r="N206" s="401"/>
      <c r="O206" s="484"/>
      <c r="P206" s="399"/>
      <c r="Q206" s="450"/>
      <c r="R206" s="379"/>
      <c r="S206" s="380">
        <f>SUM(T206:V206)</f>
        <v>150</v>
      </c>
      <c r="T206" s="381">
        <f aca="true" t="shared" si="75" ref="T206:T216">SUM(G206+J206+K206+L206+M206)</f>
        <v>0</v>
      </c>
      <c r="U206" s="381">
        <f aca="true" t="shared" si="76" ref="U206:U215">SUM(H206+N206+O206+P206)</f>
        <v>150</v>
      </c>
      <c r="V206" s="382">
        <f t="shared" si="69"/>
        <v>0</v>
      </c>
    </row>
    <row r="207" spans="1:22" s="36" customFormat="1" ht="19.5" customHeight="1">
      <c r="A207" s="8"/>
      <c r="B207" s="134" t="s">
        <v>159</v>
      </c>
      <c r="C207" s="10" t="s">
        <v>94</v>
      </c>
      <c r="D207" s="182" t="s">
        <v>61</v>
      </c>
      <c r="E207" s="383">
        <v>10000</v>
      </c>
      <c r="F207" s="372">
        <f t="shared" si="59"/>
        <v>13242.1</v>
      </c>
      <c r="G207" s="485">
        <v>1111.1</v>
      </c>
      <c r="H207" s="373">
        <v>12131</v>
      </c>
      <c r="I207" s="376"/>
      <c r="J207" s="481"/>
      <c r="K207" s="481"/>
      <c r="L207" s="400"/>
      <c r="M207" s="399"/>
      <c r="N207" s="401"/>
      <c r="O207" s="484"/>
      <c r="P207" s="399"/>
      <c r="Q207" s="450"/>
      <c r="R207" s="379">
        <f t="shared" si="55"/>
        <v>0</v>
      </c>
      <c r="S207" s="380">
        <f t="shared" si="56"/>
        <v>13242.1</v>
      </c>
      <c r="T207" s="381">
        <f t="shared" si="75"/>
        <v>1111.1</v>
      </c>
      <c r="U207" s="381">
        <f t="shared" si="76"/>
        <v>12131</v>
      </c>
      <c r="V207" s="382">
        <f aca="true" t="shared" si="77" ref="V207:V215">SUM(I207+Q207)</f>
        <v>0</v>
      </c>
    </row>
    <row r="208" spans="1:22" s="7" customFormat="1" ht="18.75" customHeight="1">
      <c r="A208" s="38" t="s">
        <v>17</v>
      </c>
      <c r="B208" s="161" t="s">
        <v>232</v>
      </c>
      <c r="C208" s="167" t="s">
        <v>94</v>
      </c>
      <c r="D208" s="185" t="s">
        <v>66</v>
      </c>
      <c r="E208" s="407">
        <f>SUM(E209)</f>
        <v>100</v>
      </c>
      <c r="F208" s="361">
        <f t="shared" si="59"/>
        <v>139.8</v>
      </c>
      <c r="G208" s="486">
        <f>SUM(G209)</f>
        <v>139.8</v>
      </c>
      <c r="H208" s="486">
        <f>SUM(H209)</f>
        <v>0</v>
      </c>
      <c r="I208" s="487">
        <f>SUM(I209)</f>
        <v>0</v>
      </c>
      <c r="J208" s="488">
        <f aca="true" t="shared" si="78" ref="J208:Q208">SUM(J209)</f>
        <v>0</v>
      </c>
      <c r="K208" s="488">
        <f t="shared" si="78"/>
        <v>0</v>
      </c>
      <c r="L208" s="487">
        <f t="shared" si="78"/>
        <v>0</v>
      </c>
      <c r="M208" s="489">
        <f t="shared" si="78"/>
        <v>-1.3</v>
      </c>
      <c r="N208" s="490">
        <f t="shared" si="78"/>
        <v>0</v>
      </c>
      <c r="O208" s="491">
        <f t="shared" si="78"/>
        <v>0</v>
      </c>
      <c r="P208" s="489">
        <f t="shared" si="78"/>
        <v>0</v>
      </c>
      <c r="Q208" s="491">
        <f t="shared" si="78"/>
        <v>0</v>
      </c>
      <c r="R208" s="415">
        <f t="shared" si="55"/>
        <v>-1.3</v>
      </c>
      <c r="S208" s="368">
        <f t="shared" si="56"/>
        <v>138.5</v>
      </c>
      <c r="T208" s="369">
        <f t="shared" si="75"/>
        <v>138.5</v>
      </c>
      <c r="U208" s="369">
        <f t="shared" si="76"/>
        <v>0</v>
      </c>
      <c r="V208" s="370">
        <f t="shared" si="77"/>
        <v>0</v>
      </c>
    </row>
    <row r="209" spans="1:22" s="18" customFormat="1" ht="21" customHeight="1">
      <c r="A209" s="15"/>
      <c r="B209" s="134" t="s">
        <v>108</v>
      </c>
      <c r="C209" s="10" t="s">
        <v>94</v>
      </c>
      <c r="D209" s="182" t="s">
        <v>66</v>
      </c>
      <c r="E209" s="383">
        <v>100</v>
      </c>
      <c r="F209" s="372">
        <f t="shared" si="59"/>
        <v>139.8</v>
      </c>
      <c r="G209" s="436">
        <v>139.8</v>
      </c>
      <c r="H209" s="436"/>
      <c r="I209" s="431"/>
      <c r="J209" s="422"/>
      <c r="K209" s="422"/>
      <c r="L209" s="424"/>
      <c r="M209" s="391">
        <v>-1.3</v>
      </c>
      <c r="N209" s="389"/>
      <c r="O209" s="492"/>
      <c r="P209" s="420"/>
      <c r="Q209" s="493"/>
      <c r="R209" s="403">
        <f t="shared" si="55"/>
        <v>-1.3</v>
      </c>
      <c r="S209" s="380">
        <f t="shared" si="56"/>
        <v>138.5</v>
      </c>
      <c r="T209" s="381">
        <f t="shared" si="75"/>
        <v>138.5</v>
      </c>
      <c r="U209" s="381">
        <f t="shared" si="76"/>
        <v>0</v>
      </c>
      <c r="V209" s="382">
        <f t="shared" si="77"/>
        <v>0</v>
      </c>
    </row>
    <row r="210" spans="1:22" s="11" customFormat="1" ht="21.75" customHeight="1">
      <c r="A210" s="15" t="s">
        <v>231</v>
      </c>
      <c r="B210" s="161" t="s">
        <v>18</v>
      </c>
      <c r="C210" s="167" t="s">
        <v>94</v>
      </c>
      <c r="D210" s="185" t="s">
        <v>71</v>
      </c>
      <c r="E210" s="407">
        <f>SUM(E211)</f>
        <v>4917</v>
      </c>
      <c r="F210" s="361">
        <f t="shared" si="59"/>
        <v>5855</v>
      </c>
      <c r="G210" s="486">
        <f>SUM(G211)</f>
        <v>4577.8</v>
      </c>
      <c r="H210" s="486">
        <f>SUM(H211)</f>
        <v>0</v>
      </c>
      <c r="I210" s="487">
        <f>SUM(I211)</f>
        <v>1277.2</v>
      </c>
      <c r="J210" s="488">
        <f aca="true" t="shared" si="79" ref="J210:R210">SUM(J211)</f>
        <v>0</v>
      </c>
      <c r="K210" s="488">
        <f t="shared" si="79"/>
        <v>0</v>
      </c>
      <c r="L210" s="487">
        <f t="shared" si="79"/>
        <v>0</v>
      </c>
      <c r="M210" s="489">
        <f t="shared" si="79"/>
        <v>0</v>
      </c>
      <c r="N210" s="490">
        <f t="shared" si="79"/>
        <v>0</v>
      </c>
      <c r="O210" s="491">
        <f t="shared" si="79"/>
        <v>0</v>
      </c>
      <c r="P210" s="489">
        <f t="shared" si="79"/>
        <v>0</v>
      </c>
      <c r="Q210" s="494">
        <f t="shared" si="79"/>
        <v>0</v>
      </c>
      <c r="R210" s="495">
        <f t="shared" si="79"/>
        <v>0</v>
      </c>
      <c r="S210" s="368">
        <f t="shared" si="56"/>
        <v>5855</v>
      </c>
      <c r="T210" s="369">
        <f t="shared" si="75"/>
        <v>4577.8</v>
      </c>
      <c r="U210" s="369">
        <f t="shared" si="76"/>
        <v>0</v>
      </c>
      <c r="V210" s="370">
        <f t="shared" si="77"/>
        <v>1277.2</v>
      </c>
    </row>
    <row r="211" spans="1:22" s="11" customFormat="1" ht="18.75" customHeight="1">
      <c r="A211" s="41"/>
      <c r="B211" s="134" t="s">
        <v>192</v>
      </c>
      <c r="C211" s="10" t="s">
        <v>94</v>
      </c>
      <c r="D211" s="182" t="s">
        <v>71</v>
      </c>
      <c r="E211" s="383">
        <v>4917</v>
      </c>
      <c r="F211" s="372">
        <f t="shared" si="59"/>
        <v>5855</v>
      </c>
      <c r="G211" s="436">
        <v>4577.8</v>
      </c>
      <c r="H211" s="436"/>
      <c r="I211" s="431">
        <v>1277.2</v>
      </c>
      <c r="J211" s="375"/>
      <c r="K211" s="375"/>
      <c r="L211" s="376"/>
      <c r="M211" s="374"/>
      <c r="N211" s="377"/>
      <c r="O211" s="384"/>
      <c r="P211" s="374"/>
      <c r="Q211" s="450"/>
      <c r="R211" s="379">
        <f t="shared" si="55"/>
        <v>0</v>
      </c>
      <c r="S211" s="380">
        <f t="shared" si="56"/>
        <v>5855</v>
      </c>
      <c r="T211" s="381">
        <f t="shared" si="75"/>
        <v>4577.8</v>
      </c>
      <c r="U211" s="381">
        <f t="shared" si="76"/>
        <v>0</v>
      </c>
      <c r="V211" s="382">
        <f t="shared" si="77"/>
        <v>1277.2</v>
      </c>
    </row>
    <row r="212" spans="1:22" s="11" customFormat="1" ht="19.5" customHeight="1">
      <c r="A212" s="21" t="s">
        <v>308</v>
      </c>
      <c r="B212" s="161" t="s">
        <v>193</v>
      </c>
      <c r="C212" s="167" t="s">
        <v>91</v>
      </c>
      <c r="D212" s="185" t="s">
        <v>62</v>
      </c>
      <c r="E212" s="407">
        <f>SUM(E213+E217+E220+E224+E231)</f>
        <v>666384.3</v>
      </c>
      <c r="F212" s="361">
        <f t="shared" si="59"/>
        <v>695546.7999999999</v>
      </c>
      <c r="G212" s="365">
        <f aca="true" t="shared" si="80" ref="G212:Q212">SUM(G213+G217+G220+G224+G231)</f>
        <v>611767.7</v>
      </c>
      <c r="H212" s="362">
        <f t="shared" si="80"/>
        <v>39106</v>
      </c>
      <c r="I212" s="444">
        <f t="shared" si="80"/>
        <v>44673.100000000006</v>
      </c>
      <c r="J212" s="364">
        <f t="shared" si="80"/>
        <v>0</v>
      </c>
      <c r="K212" s="364">
        <f t="shared" si="80"/>
        <v>0</v>
      </c>
      <c r="L212" s="365">
        <f t="shared" si="80"/>
        <v>0</v>
      </c>
      <c r="M212" s="363">
        <f t="shared" si="80"/>
        <v>2527</v>
      </c>
      <c r="N212" s="361">
        <f t="shared" si="80"/>
        <v>0</v>
      </c>
      <c r="O212" s="412">
        <f t="shared" si="80"/>
        <v>0</v>
      </c>
      <c r="P212" s="363">
        <f t="shared" si="80"/>
        <v>0</v>
      </c>
      <c r="Q212" s="412">
        <f t="shared" si="80"/>
        <v>77.5</v>
      </c>
      <c r="R212" s="496">
        <f t="shared" si="55"/>
        <v>2604.5</v>
      </c>
      <c r="S212" s="368">
        <f t="shared" si="56"/>
        <v>698151.2999999999</v>
      </c>
      <c r="T212" s="369">
        <f t="shared" si="75"/>
        <v>614294.7</v>
      </c>
      <c r="U212" s="369">
        <f t="shared" si="76"/>
        <v>39106</v>
      </c>
      <c r="V212" s="370">
        <f t="shared" si="77"/>
        <v>44750.600000000006</v>
      </c>
    </row>
    <row r="213" spans="1:22" s="11" customFormat="1" ht="18" customHeight="1">
      <c r="A213" s="15" t="s">
        <v>19</v>
      </c>
      <c r="B213" s="161" t="s">
        <v>476</v>
      </c>
      <c r="C213" s="167" t="s">
        <v>91</v>
      </c>
      <c r="D213" s="185" t="s">
        <v>61</v>
      </c>
      <c r="E213" s="407">
        <f>SUM(E215+E214)</f>
        <v>537083.8</v>
      </c>
      <c r="F213" s="361">
        <f t="shared" si="59"/>
        <v>557294.6</v>
      </c>
      <c r="G213" s="362">
        <f>SUM(G214+G215+G216)</f>
        <v>511956.89999999997</v>
      </c>
      <c r="H213" s="362">
        <f aca="true" t="shared" si="81" ref="H213:R213">SUM(H214+H215)</f>
        <v>11590.9</v>
      </c>
      <c r="I213" s="365">
        <f t="shared" si="81"/>
        <v>33746.8</v>
      </c>
      <c r="J213" s="364">
        <f t="shared" si="81"/>
        <v>0</v>
      </c>
      <c r="K213" s="364">
        <f t="shared" si="81"/>
        <v>0</v>
      </c>
      <c r="L213" s="365">
        <f t="shared" si="81"/>
        <v>0</v>
      </c>
      <c r="M213" s="363">
        <f t="shared" si="81"/>
        <v>2527</v>
      </c>
      <c r="N213" s="361">
        <f t="shared" si="81"/>
        <v>0</v>
      </c>
      <c r="O213" s="412">
        <f t="shared" si="81"/>
        <v>0</v>
      </c>
      <c r="P213" s="363">
        <f t="shared" si="81"/>
        <v>0</v>
      </c>
      <c r="Q213" s="444">
        <f t="shared" si="81"/>
        <v>47</v>
      </c>
      <c r="R213" s="367">
        <f t="shared" si="81"/>
        <v>2574</v>
      </c>
      <c r="S213" s="368">
        <f t="shared" si="56"/>
        <v>559868.6</v>
      </c>
      <c r="T213" s="369">
        <f t="shared" si="75"/>
        <v>514483.89999999997</v>
      </c>
      <c r="U213" s="369">
        <f t="shared" si="76"/>
        <v>11590.9</v>
      </c>
      <c r="V213" s="370">
        <f t="shared" si="77"/>
        <v>33793.8</v>
      </c>
    </row>
    <row r="214" spans="1:22" s="11" customFormat="1" ht="23.25" customHeight="1">
      <c r="A214" s="8"/>
      <c r="B214" s="134" t="s">
        <v>194</v>
      </c>
      <c r="C214" s="10" t="s">
        <v>91</v>
      </c>
      <c r="D214" s="182" t="s">
        <v>61</v>
      </c>
      <c r="E214" s="383">
        <v>481300.8</v>
      </c>
      <c r="F214" s="372">
        <f t="shared" si="59"/>
        <v>497006.8</v>
      </c>
      <c r="G214" s="436">
        <v>452567.1</v>
      </c>
      <c r="H214" s="436">
        <v>11590.9</v>
      </c>
      <c r="I214" s="431">
        <v>32848.8</v>
      </c>
      <c r="J214" s="375"/>
      <c r="K214" s="375"/>
      <c r="L214" s="376"/>
      <c r="M214" s="374">
        <v>2527</v>
      </c>
      <c r="N214" s="377"/>
      <c r="O214" s="384"/>
      <c r="P214" s="374"/>
      <c r="Q214" s="450">
        <v>47</v>
      </c>
      <c r="R214" s="379">
        <f t="shared" si="55"/>
        <v>2574</v>
      </c>
      <c r="S214" s="380">
        <f t="shared" si="56"/>
        <v>499580.8</v>
      </c>
      <c r="T214" s="381">
        <f t="shared" si="75"/>
        <v>455094.1</v>
      </c>
      <c r="U214" s="381">
        <f t="shared" si="76"/>
        <v>11590.9</v>
      </c>
      <c r="V214" s="382">
        <f t="shared" si="77"/>
        <v>32895.8</v>
      </c>
    </row>
    <row r="215" spans="1:22" s="18" customFormat="1" ht="25.5" customHeight="1">
      <c r="A215" s="15"/>
      <c r="B215" s="134" t="s">
        <v>195</v>
      </c>
      <c r="C215" s="10" t="s">
        <v>91</v>
      </c>
      <c r="D215" s="182" t="s">
        <v>61</v>
      </c>
      <c r="E215" s="383">
        <v>55783</v>
      </c>
      <c r="F215" s="372">
        <f t="shared" si="59"/>
        <v>57287.8</v>
      </c>
      <c r="G215" s="436">
        <v>56389.8</v>
      </c>
      <c r="H215" s="436"/>
      <c r="I215" s="431">
        <v>898</v>
      </c>
      <c r="J215" s="478"/>
      <c r="K215" s="478"/>
      <c r="L215" s="419"/>
      <c r="M215" s="426"/>
      <c r="N215" s="372"/>
      <c r="O215" s="425"/>
      <c r="P215" s="426"/>
      <c r="Q215" s="493"/>
      <c r="R215" s="385">
        <f t="shared" si="55"/>
        <v>0</v>
      </c>
      <c r="S215" s="380">
        <f t="shared" si="56"/>
        <v>57287.8</v>
      </c>
      <c r="T215" s="381">
        <f t="shared" si="75"/>
        <v>56389.8</v>
      </c>
      <c r="U215" s="381">
        <f t="shared" si="76"/>
        <v>0</v>
      </c>
      <c r="V215" s="382">
        <f t="shared" si="77"/>
        <v>898</v>
      </c>
    </row>
    <row r="216" spans="1:22" s="18" customFormat="1" ht="19.5" customHeight="1">
      <c r="A216" s="15"/>
      <c r="B216" s="134" t="s">
        <v>243</v>
      </c>
      <c r="C216" s="10"/>
      <c r="D216" s="182"/>
      <c r="E216" s="383"/>
      <c r="F216" s="372">
        <f t="shared" si="59"/>
        <v>3000</v>
      </c>
      <c r="G216" s="436">
        <v>3000</v>
      </c>
      <c r="H216" s="436"/>
      <c r="I216" s="431"/>
      <c r="J216" s="478"/>
      <c r="K216" s="478"/>
      <c r="L216" s="419"/>
      <c r="M216" s="426"/>
      <c r="N216" s="372"/>
      <c r="O216" s="425"/>
      <c r="P216" s="426"/>
      <c r="Q216" s="493"/>
      <c r="R216" s="403"/>
      <c r="S216" s="380"/>
      <c r="T216" s="381">
        <f t="shared" si="75"/>
        <v>3000</v>
      </c>
      <c r="U216" s="381"/>
      <c r="V216" s="382"/>
    </row>
    <row r="217" spans="1:22" s="18" customFormat="1" ht="21.75" customHeight="1">
      <c r="A217" s="15" t="s">
        <v>20</v>
      </c>
      <c r="B217" s="161" t="s">
        <v>248</v>
      </c>
      <c r="C217" s="167" t="s">
        <v>91</v>
      </c>
      <c r="D217" s="185" t="s">
        <v>64</v>
      </c>
      <c r="E217" s="407">
        <f>SUM(E218+E219)</f>
        <v>71495.2</v>
      </c>
      <c r="F217" s="361">
        <f t="shared" si="59"/>
        <v>75772.8</v>
      </c>
      <c r="G217" s="497">
        <f>SUM(G218:G219)</f>
        <v>54142.3</v>
      </c>
      <c r="H217" s="497">
        <f>SUM(H218:H219)</f>
        <v>12433.7</v>
      </c>
      <c r="I217" s="365">
        <f>SUM(I218+I219)</f>
        <v>9196.8</v>
      </c>
      <c r="J217" s="364">
        <f aca="true" t="shared" si="82" ref="J217:Q217">SUM(J218:J219)</f>
        <v>0</v>
      </c>
      <c r="K217" s="364">
        <f t="shared" si="82"/>
        <v>0</v>
      </c>
      <c r="L217" s="365">
        <f t="shared" si="82"/>
        <v>0</v>
      </c>
      <c r="M217" s="363">
        <f t="shared" si="82"/>
        <v>0</v>
      </c>
      <c r="N217" s="361">
        <f t="shared" si="82"/>
        <v>0</v>
      </c>
      <c r="O217" s="412">
        <f t="shared" si="82"/>
        <v>0</v>
      </c>
      <c r="P217" s="363">
        <f t="shared" si="82"/>
        <v>0</v>
      </c>
      <c r="Q217" s="444">
        <f t="shared" si="82"/>
        <v>0</v>
      </c>
      <c r="R217" s="367">
        <f>SUM(R218+R219)</f>
        <v>0</v>
      </c>
      <c r="S217" s="368">
        <f t="shared" si="56"/>
        <v>75772.8</v>
      </c>
      <c r="T217" s="369">
        <f aca="true" t="shared" si="83" ref="T217:T241">SUM(G217+J217+K217+L217+M217)</f>
        <v>54142.3</v>
      </c>
      <c r="U217" s="369">
        <f aca="true" t="shared" si="84" ref="U217:U241">SUM(H217+N217+O217+P217)</f>
        <v>12433.7</v>
      </c>
      <c r="V217" s="370">
        <f aca="true" t="shared" si="85" ref="V217:V241">SUM(I217+Q217)</f>
        <v>9196.8</v>
      </c>
    </row>
    <row r="218" spans="1:22" s="11" customFormat="1" ht="21.75" customHeight="1">
      <c r="A218" s="8"/>
      <c r="B218" s="134" t="s">
        <v>196</v>
      </c>
      <c r="C218" s="10" t="s">
        <v>91</v>
      </c>
      <c r="D218" s="182" t="s">
        <v>64</v>
      </c>
      <c r="E218" s="383">
        <v>41905.4</v>
      </c>
      <c r="F218" s="372">
        <f t="shared" si="59"/>
        <v>45547.00000000001</v>
      </c>
      <c r="G218" s="436">
        <v>25431.4</v>
      </c>
      <c r="H218" s="436">
        <v>12433.7</v>
      </c>
      <c r="I218" s="431">
        <v>7681.9</v>
      </c>
      <c r="J218" s="375"/>
      <c r="K218" s="375"/>
      <c r="L218" s="376"/>
      <c r="M218" s="374"/>
      <c r="N218" s="377"/>
      <c r="O218" s="384"/>
      <c r="P218" s="374"/>
      <c r="Q218" s="493"/>
      <c r="R218" s="385">
        <f t="shared" si="55"/>
        <v>0</v>
      </c>
      <c r="S218" s="380">
        <f t="shared" si="56"/>
        <v>45547.00000000001</v>
      </c>
      <c r="T218" s="381">
        <f t="shared" si="83"/>
        <v>25431.4</v>
      </c>
      <c r="U218" s="381">
        <f t="shared" si="84"/>
        <v>12433.7</v>
      </c>
      <c r="V218" s="382">
        <f>SUM(I218+Q218)</f>
        <v>7681.9</v>
      </c>
    </row>
    <row r="219" spans="1:22" s="11" customFormat="1" ht="23.25" customHeight="1">
      <c r="A219" s="8"/>
      <c r="B219" s="134" t="s">
        <v>197</v>
      </c>
      <c r="C219" s="10" t="s">
        <v>91</v>
      </c>
      <c r="D219" s="182" t="s">
        <v>64</v>
      </c>
      <c r="E219" s="383">
        <v>29589.8</v>
      </c>
      <c r="F219" s="372">
        <f t="shared" si="59"/>
        <v>30225.800000000003</v>
      </c>
      <c r="G219" s="436">
        <v>28710.9</v>
      </c>
      <c r="H219" s="436"/>
      <c r="I219" s="431">
        <v>1514.9</v>
      </c>
      <c r="J219" s="481"/>
      <c r="K219" s="481"/>
      <c r="L219" s="400"/>
      <c r="M219" s="399"/>
      <c r="N219" s="401"/>
      <c r="O219" s="484"/>
      <c r="P219" s="399"/>
      <c r="Q219" s="493"/>
      <c r="R219" s="379">
        <f t="shared" si="55"/>
        <v>0</v>
      </c>
      <c r="S219" s="380">
        <f t="shared" si="56"/>
        <v>30225.800000000003</v>
      </c>
      <c r="T219" s="381">
        <f t="shared" si="83"/>
        <v>28710.9</v>
      </c>
      <c r="U219" s="381">
        <f t="shared" si="84"/>
        <v>0</v>
      </c>
      <c r="V219" s="382">
        <f t="shared" si="85"/>
        <v>1514.9</v>
      </c>
    </row>
    <row r="220" spans="1:22" s="18" customFormat="1" ht="21" customHeight="1">
      <c r="A220" s="15" t="s">
        <v>22</v>
      </c>
      <c r="B220" s="161" t="s">
        <v>482</v>
      </c>
      <c r="C220" s="167" t="s">
        <v>91</v>
      </c>
      <c r="D220" s="185" t="s">
        <v>71</v>
      </c>
      <c r="E220" s="407">
        <f>SUM(E221+E222+E223)</f>
        <v>5781</v>
      </c>
      <c r="F220" s="361">
        <f>SUM(F222:F223)</f>
        <v>5781</v>
      </c>
      <c r="G220" s="362">
        <f>SUM(G222:G223)</f>
        <v>0</v>
      </c>
      <c r="H220" s="362">
        <f>SUM(H222:H223)</f>
        <v>5781</v>
      </c>
      <c r="I220" s="365">
        <f>SUM(I222:I223)</f>
        <v>0</v>
      </c>
      <c r="J220" s="364">
        <f aca="true" t="shared" si="86" ref="J220:Q220">SUM(J222:J223)</f>
        <v>0</v>
      </c>
      <c r="K220" s="364">
        <f t="shared" si="86"/>
        <v>0</v>
      </c>
      <c r="L220" s="365">
        <f t="shared" si="86"/>
        <v>0</v>
      </c>
      <c r="M220" s="363">
        <f t="shared" si="86"/>
        <v>0</v>
      </c>
      <c r="N220" s="361">
        <f t="shared" si="86"/>
        <v>0</v>
      </c>
      <c r="O220" s="412">
        <f t="shared" si="86"/>
        <v>0</v>
      </c>
      <c r="P220" s="363">
        <f t="shared" si="86"/>
        <v>0</v>
      </c>
      <c r="Q220" s="412">
        <f t="shared" si="86"/>
        <v>0</v>
      </c>
      <c r="R220" s="415">
        <f t="shared" si="55"/>
        <v>0</v>
      </c>
      <c r="S220" s="368">
        <f t="shared" si="56"/>
        <v>5781</v>
      </c>
      <c r="T220" s="369">
        <f t="shared" si="83"/>
        <v>0</v>
      </c>
      <c r="U220" s="369">
        <f t="shared" si="84"/>
        <v>5781</v>
      </c>
      <c r="V220" s="370">
        <f t="shared" si="85"/>
        <v>0</v>
      </c>
    </row>
    <row r="221" spans="1:22" s="11" customFormat="1" ht="33.75" customHeight="1">
      <c r="A221" s="41"/>
      <c r="B221" s="134" t="s">
        <v>496</v>
      </c>
      <c r="C221" s="10" t="s">
        <v>91</v>
      </c>
      <c r="D221" s="182" t="s">
        <v>71</v>
      </c>
      <c r="E221" s="383"/>
      <c r="F221" s="372"/>
      <c r="G221" s="373"/>
      <c r="H221" s="373"/>
      <c r="I221" s="376"/>
      <c r="J221" s="498"/>
      <c r="K221" s="498"/>
      <c r="L221" s="392"/>
      <c r="M221" s="391"/>
      <c r="N221" s="393"/>
      <c r="O221" s="499"/>
      <c r="P221" s="391"/>
      <c r="Q221" s="450"/>
      <c r="R221" s="379">
        <f t="shared" si="55"/>
        <v>0</v>
      </c>
      <c r="S221" s="380">
        <f t="shared" si="56"/>
        <v>0</v>
      </c>
      <c r="T221" s="381">
        <f t="shared" si="83"/>
        <v>0</v>
      </c>
      <c r="U221" s="381">
        <f t="shared" si="84"/>
        <v>0</v>
      </c>
      <c r="V221" s="382">
        <f t="shared" si="85"/>
        <v>0</v>
      </c>
    </row>
    <row r="222" spans="1:22" s="11" customFormat="1" ht="19.5" customHeight="1">
      <c r="A222" s="41"/>
      <c r="B222" s="134" t="s">
        <v>23</v>
      </c>
      <c r="C222" s="10" t="s">
        <v>91</v>
      </c>
      <c r="D222" s="182" t="s">
        <v>71</v>
      </c>
      <c r="E222" s="383">
        <v>4659</v>
      </c>
      <c r="F222" s="372">
        <f t="shared" si="59"/>
        <v>4659</v>
      </c>
      <c r="G222" s="373"/>
      <c r="H222" s="373">
        <v>4659</v>
      </c>
      <c r="I222" s="376"/>
      <c r="J222" s="375"/>
      <c r="K222" s="375"/>
      <c r="L222" s="376"/>
      <c r="M222" s="374"/>
      <c r="N222" s="377"/>
      <c r="O222" s="384"/>
      <c r="P222" s="374"/>
      <c r="Q222" s="450"/>
      <c r="R222" s="379">
        <f t="shared" si="55"/>
        <v>0</v>
      </c>
      <c r="S222" s="380">
        <f t="shared" si="56"/>
        <v>4659</v>
      </c>
      <c r="T222" s="381">
        <f t="shared" si="83"/>
        <v>0</v>
      </c>
      <c r="U222" s="381">
        <f t="shared" si="84"/>
        <v>4659</v>
      </c>
      <c r="V222" s="382">
        <f t="shared" si="85"/>
        <v>0</v>
      </c>
    </row>
    <row r="223" spans="1:22" s="11" customFormat="1" ht="21.75" customHeight="1">
      <c r="A223" s="41"/>
      <c r="B223" s="134" t="s">
        <v>24</v>
      </c>
      <c r="C223" s="10" t="s">
        <v>91</v>
      </c>
      <c r="D223" s="182" t="s">
        <v>71</v>
      </c>
      <c r="E223" s="383">
        <v>1122</v>
      </c>
      <c r="F223" s="372">
        <f t="shared" si="59"/>
        <v>1122</v>
      </c>
      <c r="G223" s="373"/>
      <c r="H223" s="373">
        <v>1122</v>
      </c>
      <c r="I223" s="376"/>
      <c r="J223" s="375"/>
      <c r="K223" s="375"/>
      <c r="L223" s="376"/>
      <c r="M223" s="374"/>
      <c r="N223" s="377"/>
      <c r="O223" s="384"/>
      <c r="P223" s="374"/>
      <c r="Q223" s="450"/>
      <c r="R223" s="379">
        <f t="shared" si="55"/>
        <v>0</v>
      </c>
      <c r="S223" s="380">
        <f t="shared" si="56"/>
        <v>1122</v>
      </c>
      <c r="T223" s="381">
        <f t="shared" si="83"/>
        <v>0</v>
      </c>
      <c r="U223" s="381">
        <f t="shared" si="84"/>
        <v>1122</v>
      </c>
      <c r="V223" s="382">
        <f t="shared" si="85"/>
        <v>0</v>
      </c>
    </row>
    <row r="224" spans="1:22" s="18" customFormat="1" ht="21.75" customHeight="1">
      <c r="A224" s="21" t="s">
        <v>25</v>
      </c>
      <c r="B224" s="161" t="s">
        <v>481</v>
      </c>
      <c r="C224" s="167" t="s">
        <v>91</v>
      </c>
      <c r="D224" s="185" t="s">
        <v>204</v>
      </c>
      <c r="E224" s="407">
        <f>SUM(E225)</f>
        <v>7700</v>
      </c>
      <c r="F224" s="364">
        <f>SUM(F225)</f>
        <v>8556</v>
      </c>
      <c r="G224" s="362">
        <f aca="true" t="shared" si="87" ref="G224:V224">SUM(G225)</f>
        <v>855.6</v>
      </c>
      <c r="H224" s="362">
        <f t="shared" si="87"/>
        <v>7700.4</v>
      </c>
      <c r="I224" s="444">
        <f t="shared" si="87"/>
        <v>0</v>
      </c>
      <c r="J224" s="364">
        <f t="shared" si="87"/>
        <v>0</v>
      </c>
      <c r="K224" s="364">
        <f t="shared" si="87"/>
        <v>0</v>
      </c>
      <c r="L224" s="365">
        <f t="shared" si="87"/>
        <v>0</v>
      </c>
      <c r="M224" s="363">
        <f t="shared" si="87"/>
        <v>0</v>
      </c>
      <c r="N224" s="361">
        <f t="shared" si="87"/>
        <v>0</v>
      </c>
      <c r="O224" s="412">
        <f t="shared" si="87"/>
        <v>0</v>
      </c>
      <c r="P224" s="363">
        <f t="shared" si="87"/>
        <v>0</v>
      </c>
      <c r="Q224" s="412">
        <f t="shared" si="87"/>
        <v>0</v>
      </c>
      <c r="R224" s="500">
        <f t="shared" si="87"/>
        <v>0</v>
      </c>
      <c r="S224" s="364">
        <f t="shared" si="87"/>
        <v>8556</v>
      </c>
      <c r="T224" s="362">
        <f t="shared" si="87"/>
        <v>855.6</v>
      </c>
      <c r="U224" s="362">
        <f t="shared" si="87"/>
        <v>7700.4</v>
      </c>
      <c r="V224" s="501">
        <f t="shared" si="87"/>
        <v>0</v>
      </c>
    </row>
    <row r="225" spans="1:22" s="18" customFormat="1" ht="20.25" customHeight="1">
      <c r="A225" s="15"/>
      <c r="B225" s="134" t="s">
        <v>160</v>
      </c>
      <c r="C225" s="10" t="s">
        <v>91</v>
      </c>
      <c r="D225" s="189" t="s">
        <v>204</v>
      </c>
      <c r="E225" s="450">
        <v>7700</v>
      </c>
      <c r="F225" s="372">
        <f t="shared" si="59"/>
        <v>8556</v>
      </c>
      <c r="G225" s="502">
        <v>855.6</v>
      </c>
      <c r="H225" s="373">
        <v>7700.4</v>
      </c>
      <c r="I225" s="376"/>
      <c r="J225" s="375"/>
      <c r="K225" s="478"/>
      <c r="L225" s="419"/>
      <c r="M225" s="426"/>
      <c r="N225" s="372"/>
      <c r="O225" s="425"/>
      <c r="P225" s="426"/>
      <c r="Q225" s="493"/>
      <c r="R225" s="385">
        <f t="shared" si="55"/>
        <v>0</v>
      </c>
      <c r="S225" s="386">
        <f t="shared" si="56"/>
        <v>8556</v>
      </c>
      <c r="T225" s="387">
        <f t="shared" si="83"/>
        <v>855.6</v>
      </c>
      <c r="U225" s="387">
        <f t="shared" si="84"/>
        <v>7700.4</v>
      </c>
      <c r="V225" s="382">
        <f t="shared" si="85"/>
        <v>0</v>
      </c>
    </row>
    <row r="226" spans="1:22" s="18" customFormat="1" ht="20.25" customHeight="1" thickBot="1">
      <c r="A226" s="22"/>
      <c r="B226" s="234"/>
      <c r="C226" s="235"/>
      <c r="D226" s="249"/>
      <c r="E226" s="231"/>
      <c r="F226" s="236"/>
      <c r="G226" s="248"/>
      <c r="H226" s="231"/>
      <c r="I226" s="231"/>
      <c r="J226" s="231"/>
      <c r="K226" s="236"/>
      <c r="L226" s="236"/>
      <c r="M226" s="236"/>
      <c r="N226" s="236"/>
      <c r="O226" s="236"/>
      <c r="P226" s="236"/>
      <c r="Q226" s="236"/>
      <c r="R226" s="237"/>
      <c r="S226" s="238"/>
      <c r="T226" s="238"/>
      <c r="U226" s="238"/>
      <c r="V226" s="238"/>
    </row>
    <row r="227" spans="1:22" s="18" customFormat="1" ht="20.25" customHeight="1" thickBot="1">
      <c r="A227" s="655"/>
      <c r="B227" s="658" t="s">
        <v>54</v>
      </c>
      <c r="C227" s="623" t="s">
        <v>5</v>
      </c>
      <c r="D227" s="626" t="s">
        <v>6</v>
      </c>
      <c r="E227" s="629" t="s">
        <v>435</v>
      </c>
      <c r="F227" s="647" t="s">
        <v>554</v>
      </c>
      <c r="G227" s="664"/>
      <c r="H227" s="664"/>
      <c r="I227" s="665"/>
      <c r="J227" s="320" t="s">
        <v>432</v>
      </c>
      <c r="K227" s="336" t="s">
        <v>432</v>
      </c>
      <c r="L227" s="337"/>
      <c r="M227" s="662" t="s">
        <v>432</v>
      </c>
      <c r="N227" s="682"/>
      <c r="O227" s="682"/>
      <c r="P227" s="682"/>
      <c r="Q227" s="663"/>
      <c r="R227" s="650" t="s">
        <v>142</v>
      </c>
      <c r="S227" s="667" t="s">
        <v>191</v>
      </c>
      <c r="T227" s="668"/>
      <c r="U227" s="668"/>
      <c r="V227" s="669"/>
    </row>
    <row r="228" spans="1:22" s="18" customFormat="1" ht="33.75" customHeight="1">
      <c r="A228" s="656"/>
      <c r="B228" s="621"/>
      <c r="C228" s="624"/>
      <c r="D228" s="627"/>
      <c r="E228" s="630"/>
      <c r="F228" s="643" t="s">
        <v>57</v>
      </c>
      <c r="G228" s="645" t="s">
        <v>58</v>
      </c>
      <c r="H228" s="645"/>
      <c r="I228" s="646"/>
      <c r="J228" s="344" t="s">
        <v>144</v>
      </c>
      <c r="K228" s="345"/>
      <c r="L228" s="345"/>
      <c r="M228" s="672" t="s">
        <v>144</v>
      </c>
      <c r="N228" s="615" t="s">
        <v>423</v>
      </c>
      <c r="O228" s="616"/>
      <c r="P228" s="617"/>
      <c r="Q228" s="653" t="s">
        <v>271</v>
      </c>
      <c r="R228" s="651"/>
      <c r="S228" s="666" t="s">
        <v>57</v>
      </c>
      <c r="T228" s="670" t="s">
        <v>58</v>
      </c>
      <c r="U228" s="670"/>
      <c r="V228" s="671"/>
    </row>
    <row r="229" spans="1:22" s="18" customFormat="1" ht="142.5" customHeight="1" thickBot="1">
      <c r="A229" s="657"/>
      <c r="B229" s="622"/>
      <c r="C229" s="625"/>
      <c r="D229" s="628"/>
      <c r="E229" s="614"/>
      <c r="F229" s="644"/>
      <c r="G229" s="225" t="s">
        <v>269</v>
      </c>
      <c r="H229" s="226" t="s">
        <v>270</v>
      </c>
      <c r="I229" s="227" t="s">
        <v>271</v>
      </c>
      <c r="J229" s="346"/>
      <c r="K229" s="347"/>
      <c r="L229" s="347"/>
      <c r="M229" s="681"/>
      <c r="N229" s="618"/>
      <c r="O229" s="619"/>
      <c r="P229" s="620"/>
      <c r="Q229" s="654"/>
      <c r="R229" s="652"/>
      <c r="S229" s="644"/>
      <c r="T229" s="225" t="s">
        <v>269</v>
      </c>
      <c r="U229" s="226" t="s">
        <v>270</v>
      </c>
      <c r="V229" s="227" t="s">
        <v>271</v>
      </c>
    </row>
    <row r="230" spans="1:22" s="18" customFormat="1" ht="20.25" customHeight="1" thickBot="1">
      <c r="A230" s="217"/>
      <c r="B230" s="218">
        <v>1</v>
      </c>
      <c r="C230" s="219">
        <v>2</v>
      </c>
      <c r="D230" s="220">
        <v>3</v>
      </c>
      <c r="E230" s="218">
        <v>4</v>
      </c>
      <c r="F230" s="219">
        <v>5</v>
      </c>
      <c r="G230" s="221">
        <v>6</v>
      </c>
      <c r="H230" s="221">
        <v>7</v>
      </c>
      <c r="I230" s="223">
        <v>8</v>
      </c>
      <c r="J230" s="219">
        <v>9</v>
      </c>
      <c r="K230" s="222">
        <v>9</v>
      </c>
      <c r="L230" s="333">
        <v>10</v>
      </c>
      <c r="M230" s="218">
        <v>9</v>
      </c>
      <c r="N230" s="219" t="s">
        <v>468</v>
      </c>
      <c r="O230" s="221">
        <v>12</v>
      </c>
      <c r="P230" s="223">
        <v>12</v>
      </c>
      <c r="Q230" s="218">
        <v>10</v>
      </c>
      <c r="R230" s="218">
        <v>11</v>
      </c>
      <c r="S230" s="219">
        <v>12</v>
      </c>
      <c r="T230" s="221">
        <v>13</v>
      </c>
      <c r="U230" s="221">
        <v>14</v>
      </c>
      <c r="V230" s="223">
        <v>15</v>
      </c>
    </row>
    <row r="231" spans="1:22" s="11" customFormat="1" ht="23.25" customHeight="1">
      <c r="A231" s="15" t="s">
        <v>26</v>
      </c>
      <c r="B231" s="161" t="s">
        <v>254</v>
      </c>
      <c r="C231" s="167" t="s">
        <v>91</v>
      </c>
      <c r="D231" s="179" t="s">
        <v>94</v>
      </c>
      <c r="E231" s="360">
        <f>SUM(E232+E233+E234+E235+E236)</f>
        <v>44324.299999999996</v>
      </c>
      <c r="F231" s="361">
        <f aca="true" t="shared" si="88" ref="F231:F269">SUM(G231:I231)</f>
        <v>48142.40000000001</v>
      </c>
      <c r="G231" s="362">
        <f>SUM(G232:G238)</f>
        <v>44812.90000000001</v>
      </c>
      <c r="H231" s="362">
        <f>SUM(H232:H238)</f>
        <v>1600</v>
      </c>
      <c r="I231" s="363">
        <f>SUM(I232:I238)</f>
        <v>1729.5</v>
      </c>
      <c r="J231" s="364">
        <f aca="true" t="shared" si="89" ref="J231:R231">SUM(J232:J238)</f>
        <v>0</v>
      </c>
      <c r="K231" s="364">
        <f t="shared" si="89"/>
        <v>0</v>
      </c>
      <c r="L231" s="365">
        <f t="shared" si="89"/>
        <v>0</v>
      </c>
      <c r="M231" s="365">
        <f t="shared" si="89"/>
        <v>0</v>
      </c>
      <c r="N231" s="361">
        <f t="shared" si="89"/>
        <v>0</v>
      </c>
      <c r="O231" s="362">
        <f t="shared" si="89"/>
        <v>0</v>
      </c>
      <c r="P231" s="363">
        <f t="shared" si="89"/>
        <v>0</v>
      </c>
      <c r="Q231" s="366">
        <f t="shared" si="89"/>
        <v>30.5</v>
      </c>
      <c r="R231" s="367">
        <f t="shared" si="89"/>
        <v>30.5</v>
      </c>
      <c r="S231" s="368">
        <f t="shared" si="56"/>
        <v>48172.90000000001</v>
      </c>
      <c r="T231" s="369">
        <f t="shared" si="83"/>
        <v>44812.90000000001</v>
      </c>
      <c r="U231" s="369">
        <f t="shared" si="84"/>
        <v>1600</v>
      </c>
      <c r="V231" s="370">
        <f t="shared" si="85"/>
        <v>1760</v>
      </c>
    </row>
    <row r="232" spans="1:22" s="11" customFormat="1" ht="21.75" customHeight="1">
      <c r="A232" s="8"/>
      <c r="B232" s="134" t="s">
        <v>513</v>
      </c>
      <c r="C232" s="10" t="s">
        <v>91</v>
      </c>
      <c r="D232" s="178" t="s">
        <v>94</v>
      </c>
      <c r="E232" s="371">
        <v>9766.5</v>
      </c>
      <c r="F232" s="372">
        <f t="shared" si="88"/>
        <v>10298.400000000001</v>
      </c>
      <c r="G232" s="373">
        <v>10276.2</v>
      </c>
      <c r="H232" s="373"/>
      <c r="I232" s="374">
        <v>22.2</v>
      </c>
      <c r="J232" s="375"/>
      <c r="K232" s="375"/>
      <c r="L232" s="376"/>
      <c r="M232" s="376"/>
      <c r="N232" s="377"/>
      <c r="O232" s="373"/>
      <c r="P232" s="374"/>
      <c r="Q232" s="378"/>
      <c r="R232" s="379">
        <f t="shared" si="55"/>
        <v>0</v>
      </c>
      <c r="S232" s="380">
        <f t="shared" si="56"/>
        <v>10298.400000000001</v>
      </c>
      <c r="T232" s="381">
        <f t="shared" si="83"/>
        <v>10276.2</v>
      </c>
      <c r="U232" s="381">
        <f t="shared" si="84"/>
        <v>0</v>
      </c>
      <c r="V232" s="382">
        <f t="shared" si="85"/>
        <v>22.2</v>
      </c>
    </row>
    <row r="233" spans="1:22" s="11" customFormat="1" ht="22.5" customHeight="1">
      <c r="A233" s="8"/>
      <c r="B233" s="134" t="s">
        <v>514</v>
      </c>
      <c r="C233" s="10" t="s">
        <v>91</v>
      </c>
      <c r="D233" s="178" t="s">
        <v>94</v>
      </c>
      <c r="E233" s="371">
        <v>900</v>
      </c>
      <c r="F233" s="372">
        <f t="shared" si="88"/>
        <v>1072</v>
      </c>
      <c r="G233" s="373">
        <v>1072</v>
      </c>
      <c r="H233" s="373"/>
      <c r="I233" s="374"/>
      <c r="J233" s="375"/>
      <c r="K233" s="375"/>
      <c r="L233" s="376"/>
      <c r="M233" s="376"/>
      <c r="N233" s="377"/>
      <c r="O233" s="373"/>
      <c r="P233" s="374"/>
      <c r="Q233" s="378"/>
      <c r="R233" s="379">
        <f t="shared" si="55"/>
        <v>0</v>
      </c>
      <c r="S233" s="380">
        <f t="shared" si="56"/>
        <v>1072</v>
      </c>
      <c r="T233" s="381">
        <f t="shared" si="83"/>
        <v>1072</v>
      </c>
      <c r="U233" s="381">
        <f t="shared" si="84"/>
        <v>0</v>
      </c>
      <c r="V233" s="382">
        <f t="shared" si="85"/>
        <v>0</v>
      </c>
    </row>
    <row r="234" spans="1:22" s="11" customFormat="1" ht="37.5" customHeight="1" hidden="1">
      <c r="A234" s="8"/>
      <c r="B234" s="134" t="s">
        <v>515</v>
      </c>
      <c r="C234" s="10" t="s">
        <v>91</v>
      </c>
      <c r="D234" s="178" t="s">
        <v>94</v>
      </c>
      <c r="E234" s="371"/>
      <c r="F234" s="372">
        <f t="shared" si="88"/>
        <v>0</v>
      </c>
      <c r="G234" s="373"/>
      <c r="H234" s="373"/>
      <c r="I234" s="374"/>
      <c r="J234" s="375"/>
      <c r="K234" s="375"/>
      <c r="L234" s="376"/>
      <c r="M234" s="376"/>
      <c r="N234" s="377"/>
      <c r="O234" s="373"/>
      <c r="P234" s="374"/>
      <c r="Q234" s="378"/>
      <c r="R234" s="379">
        <f t="shared" si="55"/>
        <v>0</v>
      </c>
      <c r="S234" s="380">
        <f t="shared" si="56"/>
        <v>0</v>
      </c>
      <c r="T234" s="381">
        <f t="shared" si="83"/>
        <v>0</v>
      </c>
      <c r="U234" s="381">
        <f t="shared" si="84"/>
        <v>0</v>
      </c>
      <c r="V234" s="382">
        <f t="shared" si="85"/>
        <v>0</v>
      </c>
    </row>
    <row r="235" spans="1:22" s="11" customFormat="1" ht="20.25" customHeight="1">
      <c r="A235" s="8"/>
      <c r="B235" s="134" t="s">
        <v>199</v>
      </c>
      <c r="C235" s="10" t="s">
        <v>91</v>
      </c>
      <c r="D235" s="182" t="s">
        <v>94</v>
      </c>
      <c r="E235" s="383">
        <v>26936.2</v>
      </c>
      <c r="F235" s="372">
        <f t="shared" si="88"/>
        <v>29950.5</v>
      </c>
      <c r="G235" s="373">
        <v>27443.4</v>
      </c>
      <c r="H235" s="384">
        <v>1600</v>
      </c>
      <c r="I235" s="374">
        <v>907.1</v>
      </c>
      <c r="J235" s="375"/>
      <c r="K235" s="375"/>
      <c r="L235" s="376"/>
      <c r="M235" s="376"/>
      <c r="N235" s="377"/>
      <c r="O235" s="373"/>
      <c r="P235" s="374"/>
      <c r="Q235" s="378">
        <v>30.5</v>
      </c>
      <c r="R235" s="385">
        <f t="shared" si="55"/>
        <v>30.5</v>
      </c>
      <c r="S235" s="386">
        <f t="shared" si="56"/>
        <v>29981</v>
      </c>
      <c r="T235" s="387">
        <f t="shared" si="83"/>
        <v>27443.4</v>
      </c>
      <c r="U235" s="387">
        <f t="shared" si="84"/>
        <v>1600</v>
      </c>
      <c r="V235" s="382">
        <f t="shared" si="85"/>
        <v>937.6</v>
      </c>
    </row>
    <row r="236" spans="1:22" s="11" customFormat="1" ht="19.5" customHeight="1">
      <c r="A236" s="8"/>
      <c r="B236" s="134" t="s">
        <v>200</v>
      </c>
      <c r="C236" s="10" t="s">
        <v>91</v>
      </c>
      <c r="D236" s="182" t="s">
        <v>94</v>
      </c>
      <c r="E236" s="383">
        <v>6721.6</v>
      </c>
      <c r="F236" s="372">
        <f t="shared" si="88"/>
        <v>6821.5</v>
      </c>
      <c r="G236" s="373">
        <v>6021.3</v>
      </c>
      <c r="H236" s="373"/>
      <c r="I236" s="374">
        <v>800.2</v>
      </c>
      <c r="J236" s="375"/>
      <c r="K236" s="375"/>
      <c r="L236" s="376"/>
      <c r="M236" s="376"/>
      <c r="N236" s="377"/>
      <c r="O236" s="373"/>
      <c r="P236" s="374"/>
      <c r="Q236" s="378"/>
      <c r="R236" s="379">
        <f t="shared" si="55"/>
        <v>0</v>
      </c>
      <c r="S236" s="380">
        <f t="shared" si="56"/>
        <v>6821.5</v>
      </c>
      <c r="T236" s="381">
        <f t="shared" si="83"/>
        <v>6021.3</v>
      </c>
      <c r="U236" s="381">
        <f t="shared" si="84"/>
        <v>0</v>
      </c>
      <c r="V236" s="382">
        <f t="shared" si="85"/>
        <v>800.2</v>
      </c>
    </row>
    <row r="237" spans="1:22" s="11" customFormat="1" ht="24.75" customHeight="1" hidden="1">
      <c r="A237" s="43"/>
      <c r="B237" s="138" t="s">
        <v>201</v>
      </c>
      <c r="C237" s="40" t="s">
        <v>91</v>
      </c>
      <c r="D237" s="229" t="s">
        <v>94</v>
      </c>
      <c r="E237" s="388"/>
      <c r="F237" s="389">
        <f t="shared" si="88"/>
        <v>0</v>
      </c>
      <c r="G237" s="390"/>
      <c r="H237" s="390"/>
      <c r="I237" s="391"/>
      <c r="J237" s="390"/>
      <c r="K237" s="390"/>
      <c r="L237" s="392"/>
      <c r="M237" s="392"/>
      <c r="N237" s="393"/>
      <c r="O237" s="390"/>
      <c r="P237" s="391"/>
      <c r="Q237" s="394"/>
      <c r="R237" s="379">
        <f t="shared" si="55"/>
        <v>0</v>
      </c>
      <c r="S237" s="380">
        <f t="shared" si="56"/>
        <v>0</v>
      </c>
      <c r="T237" s="381">
        <f t="shared" si="83"/>
        <v>0</v>
      </c>
      <c r="U237" s="381">
        <f t="shared" si="84"/>
        <v>0</v>
      </c>
      <c r="V237" s="395">
        <f t="shared" si="85"/>
        <v>0</v>
      </c>
    </row>
    <row r="238" spans="1:22" s="11" customFormat="1" ht="33" customHeight="1" hidden="1">
      <c r="A238" s="130"/>
      <c r="B238" s="136" t="s">
        <v>198</v>
      </c>
      <c r="C238" s="131" t="s">
        <v>91</v>
      </c>
      <c r="D238" s="232" t="s">
        <v>94</v>
      </c>
      <c r="E238" s="396"/>
      <c r="F238" s="397">
        <f t="shared" si="88"/>
        <v>0</v>
      </c>
      <c r="G238" s="398"/>
      <c r="H238" s="398"/>
      <c r="I238" s="399"/>
      <c r="J238" s="398"/>
      <c r="K238" s="398"/>
      <c r="L238" s="400"/>
      <c r="M238" s="400"/>
      <c r="N238" s="401"/>
      <c r="O238" s="398"/>
      <c r="P238" s="399"/>
      <c r="Q238" s="402"/>
      <c r="R238" s="403">
        <f t="shared" si="55"/>
        <v>0</v>
      </c>
      <c r="S238" s="404">
        <f t="shared" si="56"/>
        <v>0</v>
      </c>
      <c r="T238" s="405">
        <f t="shared" si="83"/>
        <v>0</v>
      </c>
      <c r="U238" s="405">
        <f t="shared" si="84"/>
        <v>0</v>
      </c>
      <c r="V238" s="406">
        <f t="shared" si="85"/>
        <v>0</v>
      </c>
    </row>
    <row r="239" spans="1:22" s="18" customFormat="1" ht="25.5" customHeight="1">
      <c r="A239" s="15" t="s">
        <v>202</v>
      </c>
      <c r="B239" s="169" t="s">
        <v>203</v>
      </c>
      <c r="C239" s="167" t="s">
        <v>204</v>
      </c>
      <c r="D239" s="185" t="s">
        <v>62</v>
      </c>
      <c r="E239" s="407">
        <f>SUM(E240+E241+E263+E268+E242)</f>
        <v>113420.6</v>
      </c>
      <c r="F239" s="361">
        <f t="shared" si="88"/>
        <v>138367.69999999998</v>
      </c>
      <c r="G239" s="362">
        <f aca="true" t="shared" si="90" ref="G239:Q239">SUM(G240+G241+G242+G263+G268)</f>
        <v>6835.8</v>
      </c>
      <c r="H239" s="362">
        <f t="shared" si="90"/>
        <v>125763.29999999999</v>
      </c>
      <c r="I239" s="363">
        <f t="shared" si="90"/>
        <v>5768.6</v>
      </c>
      <c r="J239" s="361">
        <f t="shared" si="90"/>
        <v>0</v>
      </c>
      <c r="K239" s="408">
        <f t="shared" si="90"/>
        <v>0</v>
      </c>
      <c r="L239" s="409">
        <f t="shared" si="90"/>
        <v>0</v>
      </c>
      <c r="M239" s="410">
        <f t="shared" si="90"/>
        <v>0</v>
      </c>
      <c r="N239" s="411">
        <f t="shared" si="90"/>
        <v>0</v>
      </c>
      <c r="O239" s="412">
        <f t="shared" si="90"/>
        <v>0</v>
      </c>
      <c r="P239" s="413">
        <f t="shared" si="90"/>
        <v>0</v>
      </c>
      <c r="Q239" s="414">
        <f t="shared" si="90"/>
        <v>0</v>
      </c>
      <c r="R239" s="415">
        <f t="shared" si="55"/>
        <v>0</v>
      </c>
      <c r="S239" s="368">
        <f t="shared" si="56"/>
        <v>138367.69999999998</v>
      </c>
      <c r="T239" s="369">
        <f t="shared" si="83"/>
        <v>6835.8</v>
      </c>
      <c r="U239" s="369">
        <f t="shared" si="84"/>
        <v>125763.29999999999</v>
      </c>
      <c r="V239" s="370">
        <f t="shared" si="85"/>
        <v>5768.6</v>
      </c>
    </row>
    <row r="240" spans="1:22" s="11" customFormat="1" ht="20.25" customHeight="1">
      <c r="A240" s="15"/>
      <c r="B240" s="134" t="s">
        <v>205</v>
      </c>
      <c r="C240" s="9" t="s">
        <v>204</v>
      </c>
      <c r="D240" s="178" t="s">
        <v>61</v>
      </c>
      <c r="E240" s="371">
        <v>3757.8</v>
      </c>
      <c r="F240" s="372">
        <f t="shared" si="88"/>
        <v>3757.8</v>
      </c>
      <c r="G240" s="373">
        <v>3757.8</v>
      </c>
      <c r="H240" s="373"/>
      <c r="I240" s="374"/>
      <c r="J240" s="375"/>
      <c r="K240" s="375"/>
      <c r="L240" s="373"/>
      <c r="M240" s="376"/>
      <c r="N240" s="377"/>
      <c r="O240" s="384"/>
      <c r="P240" s="374"/>
      <c r="Q240" s="378"/>
      <c r="R240" s="379">
        <f t="shared" si="55"/>
        <v>0</v>
      </c>
      <c r="S240" s="404">
        <f t="shared" si="56"/>
        <v>3757.8</v>
      </c>
      <c r="T240" s="405">
        <f t="shared" si="83"/>
        <v>3757.8</v>
      </c>
      <c r="U240" s="381">
        <f t="shared" si="84"/>
        <v>0</v>
      </c>
      <c r="V240" s="382">
        <f t="shared" si="85"/>
        <v>0</v>
      </c>
    </row>
    <row r="241" spans="1:22" s="11" customFormat="1" ht="24.75" customHeight="1">
      <c r="A241" s="15"/>
      <c r="B241" s="134" t="s">
        <v>206</v>
      </c>
      <c r="C241" s="9" t="s">
        <v>204</v>
      </c>
      <c r="D241" s="178" t="s">
        <v>64</v>
      </c>
      <c r="E241" s="371">
        <v>8426</v>
      </c>
      <c r="F241" s="372">
        <f t="shared" si="88"/>
        <v>8488.6</v>
      </c>
      <c r="G241" s="373">
        <v>2720</v>
      </c>
      <c r="H241" s="373"/>
      <c r="I241" s="374">
        <v>5768.6</v>
      </c>
      <c r="J241" s="375"/>
      <c r="K241" s="375"/>
      <c r="L241" s="373"/>
      <c r="M241" s="376"/>
      <c r="N241" s="377"/>
      <c r="O241" s="384"/>
      <c r="P241" s="374"/>
      <c r="Q241" s="378"/>
      <c r="R241" s="385">
        <f t="shared" si="55"/>
        <v>0</v>
      </c>
      <c r="S241" s="386">
        <f t="shared" si="56"/>
        <v>8488.6</v>
      </c>
      <c r="T241" s="387">
        <f t="shared" si="83"/>
        <v>2720</v>
      </c>
      <c r="U241" s="381">
        <f t="shared" si="84"/>
        <v>0</v>
      </c>
      <c r="V241" s="382">
        <f t="shared" si="85"/>
        <v>5768.6</v>
      </c>
    </row>
    <row r="242" spans="1:22" s="18" customFormat="1" ht="27" customHeight="1">
      <c r="A242" s="303" t="s">
        <v>21</v>
      </c>
      <c r="B242" s="135" t="s">
        <v>239</v>
      </c>
      <c r="C242" s="164" t="s">
        <v>204</v>
      </c>
      <c r="D242" s="177" t="s">
        <v>66</v>
      </c>
      <c r="E242" s="416">
        <f>SUM(E244+E247+E251)</f>
        <v>18032.9</v>
      </c>
      <c r="F242" s="417">
        <f>SUM(G242:I242)</f>
        <v>38685.5</v>
      </c>
      <c r="G242" s="362">
        <f>SUM(G244:G251)+G262+G261</f>
        <v>358</v>
      </c>
      <c r="H242" s="409">
        <f>SUM(H244:H251)+H252-H245-H246+H243</f>
        <v>38327.5</v>
      </c>
      <c r="I242" s="413">
        <f>SUM(I244:I250)</f>
        <v>0</v>
      </c>
      <c r="J242" s="410">
        <f aca="true" t="shared" si="91" ref="J242:Q242">SUM(J244:J251)</f>
        <v>0</v>
      </c>
      <c r="K242" s="417">
        <f>SUM(K244:K251)+K262</f>
        <v>0</v>
      </c>
      <c r="L242" s="409">
        <f t="shared" si="91"/>
        <v>0</v>
      </c>
      <c r="M242" s="362">
        <f>SUM(M244:M251)+M262+M261</f>
        <v>0</v>
      </c>
      <c r="N242" s="361">
        <f>SUM(N244:N251)-N245-N246+N243</f>
        <v>0</v>
      </c>
      <c r="O242" s="412">
        <f t="shared" si="91"/>
        <v>0</v>
      </c>
      <c r="P242" s="363">
        <f>SUM(P244:P251)+P252</f>
        <v>0</v>
      </c>
      <c r="Q242" s="414">
        <f t="shared" si="91"/>
        <v>0</v>
      </c>
      <c r="R242" s="415">
        <f aca="true" t="shared" si="92" ref="R242:R270">SUM(J242:Q242)</f>
        <v>0</v>
      </c>
      <c r="S242" s="368">
        <f>SUM(T242:V242)</f>
        <v>38685.5</v>
      </c>
      <c r="T242" s="369">
        <f>SUM(G242+J242+K242+L242+M242)</f>
        <v>358</v>
      </c>
      <c r="U242" s="369">
        <f>SUM(H242+N242+O242+P242)</f>
        <v>38327.5</v>
      </c>
      <c r="V242" s="370">
        <f>SUM(I242+Q242)</f>
        <v>0</v>
      </c>
    </row>
    <row r="243" spans="1:22" s="18" customFormat="1" ht="26.25" customHeight="1">
      <c r="A243" s="23"/>
      <c r="B243" s="246" t="s">
        <v>386</v>
      </c>
      <c r="C243" s="9" t="s">
        <v>204</v>
      </c>
      <c r="D243" s="178" t="s">
        <v>66</v>
      </c>
      <c r="E243" s="418"/>
      <c r="F243" s="372">
        <f>SUM(G243:I243)</f>
        <v>247</v>
      </c>
      <c r="G243" s="419"/>
      <c r="H243" s="390">
        <v>247</v>
      </c>
      <c r="I243" s="420"/>
      <c r="J243" s="421"/>
      <c r="K243" s="422"/>
      <c r="L243" s="423"/>
      <c r="M243" s="424"/>
      <c r="N243" s="377">
        <v>0</v>
      </c>
      <c r="O243" s="425"/>
      <c r="P243" s="426"/>
      <c r="Q243" s="427"/>
      <c r="R243" s="379">
        <f t="shared" si="92"/>
        <v>0</v>
      </c>
      <c r="S243" s="428">
        <f>SUM(T243:V243)</f>
        <v>247</v>
      </c>
      <c r="T243" s="429">
        <f>SUM(G243+J243+K243+L243+M243)</f>
        <v>0</v>
      </c>
      <c r="U243" s="429">
        <f>SUM(H243+N243+O243+P243)</f>
        <v>247</v>
      </c>
      <c r="V243" s="430"/>
    </row>
    <row r="244" spans="1:22" s="11" customFormat="1" ht="37.5" customHeight="1">
      <c r="A244" s="15"/>
      <c r="B244" s="134" t="s">
        <v>145</v>
      </c>
      <c r="C244" s="9" t="s">
        <v>204</v>
      </c>
      <c r="D244" s="178" t="s">
        <v>66</v>
      </c>
      <c r="E244" s="371">
        <v>5700</v>
      </c>
      <c r="F244" s="372">
        <f>SUM(F245:F246)</f>
        <v>21139.5</v>
      </c>
      <c r="G244" s="431"/>
      <c r="H244" s="373">
        <f>SUM(H245:H246)</f>
        <v>21139.5</v>
      </c>
      <c r="I244" s="374"/>
      <c r="J244" s="432"/>
      <c r="K244" s="432"/>
      <c r="L244" s="387"/>
      <c r="M244" s="433"/>
      <c r="N244" s="386">
        <f>SUM(N245:N246)</f>
        <v>0</v>
      </c>
      <c r="O244" s="434"/>
      <c r="P244" s="382"/>
      <c r="Q244" s="435"/>
      <c r="R244" s="379">
        <f t="shared" si="92"/>
        <v>0</v>
      </c>
      <c r="S244" s="380">
        <f aca="true" t="shared" si="93" ref="S244:S251">SUM(T244:V244)</f>
        <v>21139.5</v>
      </c>
      <c r="T244" s="381">
        <f aca="true" t="shared" si="94" ref="T244:T251">SUM(G244+J244+K244+L244+M244)</f>
        <v>0</v>
      </c>
      <c r="U244" s="381">
        <f aca="true" t="shared" si="95" ref="U244:U251">SUM(H244+N244+O244+P244)</f>
        <v>21139.5</v>
      </c>
      <c r="V244" s="382">
        <f>SUM(I244+Q244)</f>
        <v>0</v>
      </c>
    </row>
    <row r="245" spans="1:22" s="11" customFormat="1" ht="24" customHeight="1">
      <c r="A245" s="15"/>
      <c r="B245" s="134" t="s">
        <v>430</v>
      </c>
      <c r="C245" s="9"/>
      <c r="D245" s="178"/>
      <c r="E245" s="371"/>
      <c r="F245" s="372">
        <f t="shared" si="88"/>
        <v>3613.5</v>
      </c>
      <c r="G245" s="436"/>
      <c r="H245" s="436">
        <v>3613.5</v>
      </c>
      <c r="I245" s="374"/>
      <c r="J245" s="432"/>
      <c r="K245" s="432"/>
      <c r="L245" s="387"/>
      <c r="M245" s="433"/>
      <c r="N245" s="386"/>
      <c r="O245" s="434"/>
      <c r="P245" s="382"/>
      <c r="Q245" s="435"/>
      <c r="R245" s="379"/>
      <c r="S245" s="380">
        <f t="shared" si="93"/>
        <v>3613.5</v>
      </c>
      <c r="T245" s="381">
        <f t="shared" si="94"/>
        <v>0</v>
      </c>
      <c r="U245" s="381">
        <f>SUM(H245+N245+O245+P245)</f>
        <v>3613.5</v>
      </c>
      <c r="V245" s="382"/>
    </row>
    <row r="246" spans="1:22" s="11" customFormat="1" ht="24" customHeight="1">
      <c r="A246" s="15"/>
      <c r="B246" s="134" t="s">
        <v>431</v>
      </c>
      <c r="C246" s="9"/>
      <c r="D246" s="178"/>
      <c r="E246" s="371">
        <v>5700</v>
      </c>
      <c r="F246" s="372">
        <f t="shared" si="88"/>
        <v>17526</v>
      </c>
      <c r="G246" s="436"/>
      <c r="H246" s="436">
        <v>17526</v>
      </c>
      <c r="I246" s="374"/>
      <c r="J246" s="432"/>
      <c r="K246" s="432"/>
      <c r="L246" s="387"/>
      <c r="M246" s="433"/>
      <c r="N246" s="386"/>
      <c r="O246" s="434"/>
      <c r="P246" s="382"/>
      <c r="Q246" s="435"/>
      <c r="R246" s="379"/>
      <c r="S246" s="380">
        <f t="shared" si="93"/>
        <v>17526</v>
      </c>
      <c r="T246" s="381">
        <f t="shared" si="94"/>
        <v>0</v>
      </c>
      <c r="U246" s="381">
        <f>SUM(H246+N246+O246+P246)</f>
        <v>17526</v>
      </c>
      <c r="V246" s="382"/>
    </row>
    <row r="247" spans="1:22" s="11" customFormat="1" ht="42.75" customHeight="1">
      <c r="A247" s="15"/>
      <c r="B247" s="134" t="s">
        <v>264</v>
      </c>
      <c r="C247" s="9" t="s">
        <v>204</v>
      </c>
      <c r="D247" s="178" t="s">
        <v>66</v>
      </c>
      <c r="E247" s="371">
        <v>8415</v>
      </c>
      <c r="F247" s="372">
        <f t="shared" si="88"/>
        <v>8415</v>
      </c>
      <c r="G247" s="436"/>
      <c r="H247" s="437">
        <v>8415</v>
      </c>
      <c r="I247" s="374"/>
      <c r="J247" s="432"/>
      <c r="K247" s="432"/>
      <c r="L247" s="387"/>
      <c r="M247" s="433"/>
      <c r="N247" s="386"/>
      <c r="O247" s="434"/>
      <c r="P247" s="382"/>
      <c r="Q247" s="435"/>
      <c r="R247" s="379">
        <f t="shared" si="92"/>
        <v>0</v>
      </c>
      <c r="S247" s="380">
        <f t="shared" si="93"/>
        <v>8415</v>
      </c>
      <c r="T247" s="381">
        <f t="shared" si="94"/>
        <v>0</v>
      </c>
      <c r="U247" s="381">
        <f t="shared" si="95"/>
        <v>8415</v>
      </c>
      <c r="V247" s="382">
        <f>SUM(I247+Q247)</f>
        <v>0</v>
      </c>
    </row>
    <row r="248" spans="1:22" s="11" customFormat="1" ht="58.5" customHeight="1" hidden="1">
      <c r="A248" s="15"/>
      <c r="B248" s="134" t="s">
        <v>158</v>
      </c>
      <c r="C248" s="9" t="s">
        <v>204</v>
      </c>
      <c r="D248" s="178" t="s">
        <v>66</v>
      </c>
      <c r="E248" s="371"/>
      <c r="F248" s="372">
        <f t="shared" si="88"/>
        <v>0</v>
      </c>
      <c r="G248" s="436"/>
      <c r="H248" s="373"/>
      <c r="I248" s="374"/>
      <c r="J248" s="432"/>
      <c r="K248" s="432"/>
      <c r="L248" s="387"/>
      <c r="M248" s="433"/>
      <c r="N248" s="386"/>
      <c r="O248" s="434"/>
      <c r="P248" s="382"/>
      <c r="Q248" s="435"/>
      <c r="R248" s="379">
        <f t="shared" si="92"/>
        <v>0</v>
      </c>
      <c r="S248" s="380">
        <f t="shared" si="93"/>
        <v>0</v>
      </c>
      <c r="T248" s="381">
        <f t="shared" si="94"/>
        <v>0</v>
      </c>
      <c r="U248" s="381">
        <f t="shared" si="95"/>
        <v>0</v>
      </c>
      <c r="V248" s="382">
        <f>SUM(I248+Q248)</f>
        <v>0</v>
      </c>
    </row>
    <row r="249" spans="1:22" s="11" customFormat="1" ht="35.25" customHeight="1" hidden="1">
      <c r="A249" s="15"/>
      <c r="B249" s="134" t="s">
        <v>519</v>
      </c>
      <c r="C249" s="9" t="s">
        <v>204</v>
      </c>
      <c r="D249" s="178" t="s">
        <v>66</v>
      </c>
      <c r="E249" s="371"/>
      <c r="F249" s="372">
        <f t="shared" si="88"/>
        <v>0</v>
      </c>
      <c r="G249" s="436"/>
      <c r="H249" s="373"/>
      <c r="I249" s="374"/>
      <c r="J249" s="432"/>
      <c r="K249" s="432"/>
      <c r="L249" s="387"/>
      <c r="M249" s="433"/>
      <c r="N249" s="386"/>
      <c r="O249" s="434"/>
      <c r="P249" s="382"/>
      <c r="Q249" s="435"/>
      <c r="R249" s="379">
        <f t="shared" si="92"/>
        <v>0</v>
      </c>
      <c r="S249" s="380">
        <f t="shared" si="93"/>
        <v>0</v>
      </c>
      <c r="T249" s="381">
        <f t="shared" si="94"/>
        <v>0</v>
      </c>
      <c r="U249" s="381">
        <f t="shared" si="95"/>
        <v>0</v>
      </c>
      <c r="V249" s="382">
        <f>SUM(I249+Q249)</f>
        <v>0</v>
      </c>
    </row>
    <row r="250" spans="1:22" s="11" customFormat="1" ht="3" customHeight="1" hidden="1">
      <c r="A250" s="15"/>
      <c r="B250" s="134" t="s">
        <v>508</v>
      </c>
      <c r="C250" s="9" t="s">
        <v>204</v>
      </c>
      <c r="D250" s="178" t="s">
        <v>66</v>
      </c>
      <c r="E250" s="371"/>
      <c r="F250" s="372">
        <f t="shared" si="88"/>
        <v>0</v>
      </c>
      <c r="G250" s="436"/>
      <c r="H250" s="373"/>
      <c r="I250" s="374"/>
      <c r="J250" s="432"/>
      <c r="K250" s="432"/>
      <c r="L250" s="387"/>
      <c r="M250" s="433"/>
      <c r="N250" s="386"/>
      <c r="O250" s="434"/>
      <c r="P250" s="382"/>
      <c r="Q250" s="438"/>
      <c r="R250" s="379">
        <f t="shared" si="92"/>
        <v>0</v>
      </c>
      <c r="S250" s="380">
        <f t="shared" si="93"/>
        <v>0</v>
      </c>
      <c r="T250" s="381">
        <f t="shared" si="94"/>
        <v>0</v>
      </c>
      <c r="U250" s="381">
        <f t="shared" si="95"/>
        <v>0</v>
      </c>
      <c r="V250" s="382">
        <f>SUM(I250+Q250)</f>
        <v>0</v>
      </c>
    </row>
    <row r="251" spans="1:22" s="11" customFormat="1" ht="58.5" customHeight="1">
      <c r="A251" s="15"/>
      <c r="B251" s="134" t="s">
        <v>498</v>
      </c>
      <c r="C251" s="9" t="s">
        <v>204</v>
      </c>
      <c r="D251" s="178" t="s">
        <v>66</v>
      </c>
      <c r="E251" s="371">
        <v>3917.9</v>
      </c>
      <c r="F251" s="372">
        <f t="shared" si="88"/>
        <v>0</v>
      </c>
      <c r="G251" s="436"/>
      <c r="H251" s="373">
        <v>0</v>
      </c>
      <c r="I251" s="374"/>
      <c r="J251" s="439"/>
      <c r="K251" s="439"/>
      <c r="L251" s="440"/>
      <c r="M251" s="441"/>
      <c r="N251" s="386"/>
      <c r="O251" s="434"/>
      <c r="P251" s="382"/>
      <c r="Q251" s="438"/>
      <c r="R251" s="403">
        <f t="shared" si="92"/>
        <v>0</v>
      </c>
      <c r="S251" s="380">
        <f t="shared" si="93"/>
        <v>0</v>
      </c>
      <c r="T251" s="381">
        <f t="shared" si="94"/>
        <v>0</v>
      </c>
      <c r="U251" s="381">
        <f t="shared" si="95"/>
        <v>0</v>
      </c>
      <c r="V251" s="382">
        <f>SUM(I251+Q251)</f>
        <v>0</v>
      </c>
    </row>
    <row r="252" spans="1:22" s="11" customFormat="1" ht="42" customHeight="1">
      <c r="A252" s="15"/>
      <c r="B252" s="170" t="s">
        <v>397</v>
      </c>
      <c r="C252" s="9" t="s">
        <v>204</v>
      </c>
      <c r="D252" s="178" t="s">
        <v>66</v>
      </c>
      <c r="E252" s="371"/>
      <c r="F252" s="372">
        <f t="shared" si="88"/>
        <v>8526</v>
      </c>
      <c r="G252" s="431"/>
      <c r="H252" s="387">
        <f>SUM(H253:H260)</f>
        <v>8526</v>
      </c>
      <c r="I252" s="442"/>
      <c r="J252" s="439"/>
      <c r="K252" s="439"/>
      <c r="L252" s="440"/>
      <c r="M252" s="441"/>
      <c r="N252" s="386"/>
      <c r="O252" s="434"/>
      <c r="P252" s="382">
        <f>SUM(P253:P260)</f>
        <v>0</v>
      </c>
      <c r="Q252" s="438"/>
      <c r="R252" s="385">
        <f t="shared" si="92"/>
        <v>0</v>
      </c>
      <c r="S252" s="380">
        <f aca="true" t="shared" si="96" ref="S252:S260">SUM(T252:V252)</f>
        <v>8526</v>
      </c>
      <c r="T252" s="381">
        <f aca="true" t="shared" si="97" ref="T252:T260">SUM(G252+J252+K252+L252+M252)</f>
        <v>0</v>
      </c>
      <c r="U252" s="381">
        <f aca="true" t="shared" si="98" ref="U252:U260">SUM(H252+N252+O252+P252)</f>
        <v>8526</v>
      </c>
      <c r="V252" s="382">
        <f aca="true" t="shared" si="99" ref="V252:V260">SUM(I252+Q252)</f>
        <v>0</v>
      </c>
    </row>
    <row r="253" spans="1:22" s="11" customFormat="1" ht="24" customHeight="1">
      <c r="A253" s="15"/>
      <c r="B253" s="132" t="s">
        <v>405</v>
      </c>
      <c r="C253" s="9" t="s">
        <v>204</v>
      </c>
      <c r="D253" s="178" t="s">
        <v>66</v>
      </c>
      <c r="E253" s="371"/>
      <c r="F253" s="372">
        <f t="shared" si="88"/>
        <v>2180</v>
      </c>
      <c r="G253" s="431"/>
      <c r="H253" s="387">
        <v>2180</v>
      </c>
      <c r="I253" s="442"/>
      <c r="J253" s="439"/>
      <c r="K253" s="439"/>
      <c r="L253" s="440"/>
      <c r="M253" s="441"/>
      <c r="N253" s="386"/>
      <c r="O253" s="434"/>
      <c r="P253" s="382"/>
      <c r="Q253" s="438"/>
      <c r="R253" s="385">
        <f t="shared" si="92"/>
        <v>0</v>
      </c>
      <c r="S253" s="380">
        <f t="shared" si="96"/>
        <v>2180</v>
      </c>
      <c r="T253" s="381">
        <f t="shared" si="97"/>
        <v>0</v>
      </c>
      <c r="U253" s="381">
        <f t="shared" si="98"/>
        <v>2180</v>
      </c>
      <c r="V253" s="382">
        <f t="shared" si="99"/>
        <v>0</v>
      </c>
    </row>
    <row r="254" spans="1:22" s="11" customFormat="1" ht="24" customHeight="1">
      <c r="A254" s="15"/>
      <c r="B254" s="132" t="s">
        <v>406</v>
      </c>
      <c r="C254" s="9" t="s">
        <v>204</v>
      </c>
      <c r="D254" s="178" t="s">
        <v>66</v>
      </c>
      <c r="E254" s="371"/>
      <c r="F254" s="372">
        <f t="shared" si="88"/>
        <v>700</v>
      </c>
      <c r="G254" s="431"/>
      <c r="H254" s="387">
        <v>700</v>
      </c>
      <c r="I254" s="442"/>
      <c r="J254" s="439"/>
      <c r="K254" s="439"/>
      <c r="L254" s="440"/>
      <c r="M254" s="441"/>
      <c r="N254" s="386"/>
      <c r="O254" s="434"/>
      <c r="P254" s="382"/>
      <c r="Q254" s="438"/>
      <c r="R254" s="385">
        <f t="shared" si="92"/>
        <v>0</v>
      </c>
      <c r="S254" s="380">
        <f t="shared" si="96"/>
        <v>700</v>
      </c>
      <c r="T254" s="381">
        <f t="shared" si="97"/>
        <v>0</v>
      </c>
      <c r="U254" s="381">
        <f t="shared" si="98"/>
        <v>700</v>
      </c>
      <c r="V254" s="382">
        <f t="shared" si="99"/>
        <v>0</v>
      </c>
    </row>
    <row r="255" spans="1:22" s="11" customFormat="1" ht="24" customHeight="1">
      <c r="A255" s="15"/>
      <c r="B255" s="139" t="s">
        <v>407</v>
      </c>
      <c r="C255" s="9" t="s">
        <v>204</v>
      </c>
      <c r="D255" s="178" t="s">
        <v>66</v>
      </c>
      <c r="E255" s="371"/>
      <c r="F255" s="372">
        <f t="shared" si="88"/>
        <v>1950</v>
      </c>
      <c r="G255" s="431"/>
      <c r="H255" s="387">
        <v>1950</v>
      </c>
      <c r="I255" s="442"/>
      <c r="J255" s="439"/>
      <c r="K255" s="439"/>
      <c r="L255" s="440"/>
      <c r="M255" s="441"/>
      <c r="N255" s="386"/>
      <c r="O255" s="434"/>
      <c r="P255" s="382"/>
      <c r="Q255" s="438"/>
      <c r="R255" s="385">
        <f t="shared" si="92"/>
        <v>0</v>
      </c>
      <c r="S255" s="380">
        <f t="shared" si="96"/>
        <v>1950</v>
      </c>
      <c r="T255" s="381">
        <f t="shared" si="97"/>
        <v>0</v>
      </c>
      <c r="U255" s="381">
        <f t="shared" si="98"/>
        <v>1950</v>
      </c>
      <c r="V255" s="382">
        <f t="shared" si="99"/>
        <v>0</v>
      </c>
    </row>
    <row r="256" spans="1:22" s="11" customFormat="1" ht="24" customHeight="1">
      <c r="A256" s="15"/>
      <c r="B256" s="139" t="s">
        <v>408</v>
      </c>
      <c r="C256" s="9" t="s">
        <v>204</v>
      </c>
      <c r="D256" s="178" t="s">
        <v>66</v>
      </c>
      <c r="E256" s="371"/>
      <c r="F256" s="372">
        <f t="shared" si="88"/>
        <v>2100</v>
      </c>
      <c r="G256" s="431"/>
      <c r="H256" s="387">
        <v>2100</v>
      </c>
      <c r="I256" s="442"/>
      <c r="J256" s="439"/>
      <c r="K256" s="439"/>
      <c r="L256" s="440"/>
      <c r="M256" s="441"/>
      <c r="N256" s="386"/>
      <c r="O256" s="434"/>
      <c r="P256" s="382"/>
      <c r="Q256" s="438"/>
      <c r="R256" s="385">
        <f t="shared" si="92"/>
        <v>0</v>
      </c>
      <c r="S256" s="380">
        <f t="shared" si="96"/>
        <v>2100</v>
      </c>
      <c r="T256" s="381">
        <f t="shared" si="97"/>
        <v>0</v>
      </c>
      <c r="U256" s="381">
        <f t="shared" si="98"/>
        <v>2100</v>
      </c>
      <c r="V256" s="382">
        <f t="shared" si="99"/>
        <v>0</v>
      </c>
    </row>
    <row r="257" spans="1:22" s="11" customFormat="1" ht="24" customHeight="1">
      <c r="A257" s="15"/>
      <c r="B257" s="134" t="s">
        <v>411</v>
      </c>
      <c r="C257" s="9" t="s">
        <v>204</v>
      </c>
      <c r="D257" s="178" t="s">
        <v>66</v>
      </c>
      <c r="E257" s="371"/>
      <c r="F257" s="372">
        <f t="shared" si="88"/>
        <v>680</v>
      </c>
      <c r="G257" s="431"/>
      <c r="H257" s="387">
        <v>680</v>
      </c>
      <c r="I257" s="442"/>
      <c r="J257" s="439"/>
      <c r="K257" s="439"/>
      <c r="L257" s="440"/>
      <c r="M257" s="441"/>
      <c r="N257" s="386"/>
      <c r="O257" s="434"/>
      <c r="P257" s="382"/>
      <c r="Q257" s="438"/>
      <c r="R257" s="385">
        <f t="shared" si="92"/>
        <v>0</v>
      </c>
      <c r="S257" s="380">
        <f t="shared" si="96"/>
        <v>680</v>
      </c>
      <c r="T257" s="381">
        <f t="shared" si="97"/>
        <v>0</v>
      </c>
      <c r="U257" s="381">
        <f t="shared" si="98"/>
        <v>680</v>
      </c>
      <c r="V257" s="382">
        <f t="shared" si="99"/>
        <v>0</v>
      </c>
    </row>
    <row r="258" spans="1:22" s="11" customFormat="1" ht="24" customHeight="1">
      <c r="A258" s="15"/>
      <c r="B258" s="132" t="s">
        <v>410</v>
      </c>
      <c r="C258" s="9" t="s">
        <v>204</v>
      </c>
      <c r="D258" s="178" t="s">
        <v>66</v>
      </c>
      <c r="E258" s="371"/>
      <c r="F258" s="372">
        <f t="shared" si="88"/>
        <v>230</v>
      </c>
      <c r="G258" s="431"/>
      <c r="H258" s="387">
        <v>230</v>
      </c>
      <c r="I258" s="442"/>
      <c r="J258" s="439"/>
      <c r="K258" s="439"/>
      <c r="L258" s="440"/>
      <c r="M258" s="441"/>
      <c r="N258" s="386"/>
      <c r="O258" s="434"/>
      <c r="P258" s="382"/>
      <c r="Q258" s="438"/>
      <c r="R258" s="385">
        <f t="shared" si="92"/>
        <v>0</v>
      </c>
      <c r="S258" s="380">
        <f t="shared" si="96"/>
        <v>230</v>
      </c>
      <c r="T258" s="387">
        <f t="shared" si="97"/>
        <v>0</v>
      </c>
      <c r="U258" s="387">
        <f t="shared" si="98"/>
        <v>230</v>
      </c>
      <c r="V258" s="382">
        <f t="shared" si="99"/>
        <v>0</v>
      </c>
    </row>
    <row r="259" spans="1:22" s="11" customFormat="1" ht="24" customHeight="1">
      <c r="A259" s="15"/>
      <c r="B259" s="132" t="s">
        <v>409</v>
      </c>
      <c r="C259" s="9" t="s">
        <v>204</v>
      </c>
      <c r="D259" s="178" t="s">
        <v>66</v>
      </c>
      <c r="E259" s="371"/>
      <c r="F259" s="372">
        <f t="shared" si="88"/>
        <v>300</v>
      </c>
      <c r="G259" s="431"/>
      <c r="H259" s="387">
        <v>300</v>
      </c>
      <c r="I259" s="442"/>
      <c r="J259" s="439"/>
      <c r="K259" s="439"/>
      <c r="L259" s="440"/>
      <c r="M259" s="441"/>
      <c r="N259" s="386"/>
      <c r="O259" s="434"/>
      <c r="P259" s="382"/>
      <c r="Q259" s="438"/>
      <c r="R259" s="385">
        <f t="shared" si="92"/>
        <v>0</v>
      </c>
      <c r="S259" s="380">
        <f t="shared" si="96"/>
        <v>300</v>
      </c>
      <c r="T259" s="387">
        <f t="shared" si="97"/>
        <v>0</v>
      </c>
      <c r="U259" s="387">
        <f t="shared" si="98"/>
        <v>300</v>
      </c>
      <c r="V259" s="382">
        <f t="shared" si="99"/>
        <v>0</v>
      </c>
    </row>
    <row r="260" spans="1:22" s="11" customFormat="1" ht="26.25" customHeight="1">
      <c r="A260" s="15"/>
      <c r="B260" s="134" t="s">
        <v>357</v>
      </c>
      <c r="C260" s="9" t="s">
        <v>204</v>
      </c>
      <c r="D260" s="178" t="s">
        <v>66</v>
      </c>
      <c r="E260" s="371"/>
      <c r="F260" s="372">
        <f t="shared" si="88"/>
        <v>386</v>
      </c>
      <c r="G260" s="431"/>
      <c r="H260" s="387">
        <v>386</v>
      </c>
      <c r="I260" s="442"/>
      <c r="J260" s="439"/>
      <c r="K260" s="439"/>
      <c r="L260" s="440"/>
      <c r="M260" s="441"/>
      <c r="N260" s="386"/>
      <c r="O260" s="434"/>
      <c r="P260" s="382"/>
      <c r="Q260" s="438"/>
      <c r="R260" s="443">
        <f t="shared" si="92"/>
        <v>0</v>
      </c>
      <c r="S260" s="380">
        <f t="shared" si="96"/>
        <v>386</v>
      </c>
      <c r="T260" s="387">
        <f t="shared" si="97"/>
        <v>0</v>
      </c>
      <c r="U260" s="387">
        <f t="shared" si="98"/>
        <v>386</v>
      </c>
      <c r="V260" s="382">
        <f t="shared" si="99"/>
        <v>0</v>
      </c>
    </row>
    <row r="261" spans="1:22" s="11" customFormat="1" ht="26.25" customHeight="1">
      <c r="A261" s="15"/>
      <c r="B261" s="134" t="s">
        <v>143</v>
      </c>
      <c r="C261" s="9" t="s">
        <v>204</v>
      </c>
      <c r="D261" s="178" t="s">
        <v>66</v>
      </c>
      <c r="E261" s="371"/>
      <c r="F261" s="372">
        <f t="shared" si="88"/>
        <v>10</v>
      </c>
      <c r="G261" s="431">
        <v>10</v>
      </c>
      <c r="H261" s="387"/>
      <c r="I261" s="442"/>
      <c r="J261" s="439"/>
      <c r="K261" s="439"/>
      <c r="L261" s="440"/>
      <c r="M261" s="441"/>
      <c r="N261" s="386"/>
      <c r="O261" s="434"/>
      <c r="P261" s="382"/>
      <c r="Q261" s="438"/>
      <c r="R261" s="443"/>
      <c r="S261" s="380">
        <f>SUM(T261:V261)</f>
        <v>10</v>
      </c>
      <c r="T261" s="387">
        <f>SUM(G261+J261+K261+L261+M261)</f>
        <v>10</v>
      </c>
      <c r="U261" s="387"/>
      <c r="V261" s="382"/>
    </row>
    <row r="262" spans="1:22" s="11" customFormat="1" ht="26.25" customHeight="1">
      <c r="A262" s="15"/>
      <c r="B262" s="134" t="s">
        <v>154</v>
      </c>
      <c r="C262" s="9" t="s">
        <v>204</v>
      </c>
      <c r="D262" s="178" t="s">
        <v>66</v>
      </c>
      <c r="E262" s="371"/>
      <c r="F262" s="372">
        <f t="shared" si="88"/>
        <v>348</v>
      </c>
      <c r="G262" s="431">
        <v>348</v>
      </c>
      <c r="H262" s="387"/>
      <c r="I262" s="442"/>
      <c r="J262" s="439"/>
      <c r="K262" s="432"/>
      <c r="L262" s="387"/>
      <c r="M262" s="433"/>
      <c r="N262" s="386"/>
      <c r="O262" s="434"/>
      <c r="P262" s="382"/>
      <c r="Q262" s="438"/>
      <c r="R262" s="443">
        <f t="shared" si="92"/>
        <v>0</v>
      </c>
      <c r="S262" s="380">
        <f>SUM(T262:V262)</f>
        <v>348</v>
      </c>
      <c r="T262" s="387">
        <f>SUM(G262+J262+K262+L262+M262)</f>
        <v>348</v>
      </c>
      <c r="U262" s="387"/>
      <c r="V262" s="382"/>
    </row>
    <row r="263" spans="1:22" s="11" customFormat="1" ht="25.5" customHeight="1">
      <c r="A263" s="15" t="s">
        <v>236</v>
      </c>
      <c r="B263" s="137" t="s">
        <v>380</v>
      </c>
      <c r="C263" s="162" t="s">
        <v>204</v>
      </c>
      <c r="D263" s="190" t="s">
        <v>71</v>
      </c>
      <c r="E263" s="444">
        <f>SUM(E264+E266+E267)</f>
        <v>73523</v>
      </c>
      <c r="F263" s="445">
        <f t="shared" si="88"/>
        <v>77754.9</v>
      </c>
      <c r="G263" s="446">
        <f aca="true" t="shared" si="100" ref="G263:O263">SUM(G264+G265+G266+G267)</f>
        <v>0</v>
      </c>
      <c r="H263" s="446">
        <f t="shared" si="100"/>
        <v>77754.9</v>
      </c>
      <c r="I263" s="370">
        <f t="shared" si="100"/>
        <v>0</v>
      </c>
      <c r="J263" s="447">
        <f t="shared" si="100"/>
        <v>0</v>
      </c>
      <c r="K263" s="448">
        <f t="shared" si="100"/>
        <v>0</v>
      </c>
      <c r="L263" s="449">
        <f t="shared" si="100"/>
        <v>0</v>
      </c>
      <c r="M263" s="410">
        <f t="shared" si="100"/>
        <v>0</v>
      </c>
      <c r="N263" s="361">
        <f t="shared" si="100"/>
        <v>0</v>
      </c>
      <c r="O263" s="412">
        <f t="shared" si="100"/>
        <v>0</v>
      </c>
      <c r="P263" s="363">
        <f>SUM(P264+P265+P266+P267)</f>
        <v>0</v>
      </c>
      <c r="Q263" s="367">
        <f aca="true" t="shared" si="101" ref="Q263:V263">SUM(Q264+Q265+Q266+Q267)</f>
        <v>0</v>
      </c>
      <c r="R263" s="367">
        <f t="shared" si="101"/>
        <v>0</v>
      </c>
      <c r="S263" s="364">
        <f t="shared" si="101"/>
        <v>77754.9</v>
      </c>
      <c r="T263" s="362">
        <f t="shared" si="101"/>
        <v>0</v>
      </c>
      <c r="U263" s="362">
        <f t="shared" si="101"/>
        <v>77754.9</v>
      </c>
      <c r="V263" s="363">
        <f t="shared" si="101"/>
        <v>0</v>
      </c>
    </row>
    <row r="264" spans="1:22" s="11" customFormat="1" ht="37.5" customHeight="1">
      <c r="A264" s="15"/>
      <c r="B264" s="134" t="s">
        <v>497</v>
      </c>
      <c r="C264" s="9" t="s">
        <v>204</v>
      </c>
      <c r="D264" s="189" t="s">
        <v>71</v>
      </c>
      <c r="E264" s="450">
        <v>1236.2</v>
      </c>
      <c r="F264" s="372">
        <f t="shared" si="88"/>
        <v>576.9</v>
      </c>
      <c r="G264" s="451"/>
      <c r="H264" s="373">
        <v>576.9</v>
      </c>
      <c r="I264" s="452"/>
      <c r="J264" s="453"/>
      <c r="K264" s="453"/>
      <c r="L264" s="381"/>
      <c r="M264" s="454"/>
      <c r="N264" s="386"/>
      <c r="O264" s="434"/>
      <c r="P264" s="382"/>
      <c r="Q264" s="455"/>
      <c r="R264" s="379">
        <f t="shared" si="92"/>
        <v>0</v>
      </c>
      <c r="S264" s="380">
        <f aca="true" t="shared" si="102" ref="S264:S270">SUM(T264:V264)</f>
        <v>576.9</v>
      </c>
      <c r="T264" s="387">
        <f aca="true" t="shared" si="103" ref="T264:T270">SUM(G264+J264+K264+L264+M264)</f>
        <v>0</v>
      </c>
      <c r="U264" s="387">
        <f>SUM(H264+N264+O264+P264)</f>
        <v>576.9</v>
      </c>
      <c r="V264" s="382">
        <f>SUM(I264+Q264)</f>
        <v>0</v>
      </c>
    </row>
    <row r="265" spans="1:22" s="11" customFormat="1" ht="54.75" customHeight="1">
      <c r="A265" s="15"/>
      <c r="B265" s="134" t="s">
        <v>498</v>
      </c>
      <c r="C265" s="9" t="s">
        <v>204</v>
      </c>
      <c r="D265" s="189" t="s">
        <v>71</v>
      </c>
      <c r="E265" s="450"/>
      <c r="F265" s="372">
        <f t="shared" si="88"/>
        <v>3917.9</v>
      </c>
      <c r="G265" s="451"/>
      <c r="H265" s="373">
        <v>3917.9</v>
      </c>
      <c r="I265" s="452"/>
      <c r="J265" s="432"/>
      <c r="K265" s="432"/>
      <c r="L265" s="387"/>
      <c r="M265" s="433"/>
      <c r="N265" s="386"/>
      <c r="O265" s="434"/>
      <c r="P265" s="382"/>
      <c r="Q265" s="435"/>
      <c r="R265" s="379">
        <f t="shared" si="92"/>
        <v>0</v>
      </c>
      <c r="S265" s="380">
        <f t="shared" si="102"/>
        <v>3917.9</v>
      </c>
      <c r="T265" s="387">
        <f t="shared" si="103"/>
        <v>0</v>
      </c>
      <c r="U265" s="387">
        <f>SUM(H265+N265+O265+P265)</f>
        <v>3917.9</v>
      </c>
      <c r="V265" s="382">
        <f>SUM(I265+Q265)</f>
        <v>0</v>
      </c>
    </row>
    <row r="266" spans="1:22" s="11" customFormat="1" ht="39.75" customHeight="1">
      <c r="A266" s="15"/>
      <c r="B266" s="134" t="s">
        <v>499</v>
      </c>
      <c r="C266" s="9" t="s">
        <v>204</v>
      </c>
      <c r="D266" s="189" t="s">
        <v>71</v>
      </c>
      <c r="E266" s="450">
        <v>53788.8</v>
      </c>
      <c r="F266" s="372">
        <f t="shared" si="88"/>
        <v>54448.1</v>
      </c>
      <c r="G266" s="456"/>
      <c r="H266" s="373">
        <v>54448.1</v>
      </c>
      <c r="I266" s="452"/>
      <c r="J266" s="432"/>
      <c r="K266" s="432"/>
      <c r="L266" s="387"/>
      <c r="M266" s="433"/>
      <c r="N266" s="386"/>
      <c r="O266" s="434"/>
      <c r="P266" s="382"/>
      <c r="Q266" s="435"/>
      <c r="R266" s="379">
        <f t="shared" si="92"/>
        <v>0</v>
      </c>
      <c r="S266" s="380">
        <f t="shared" si="102"/>
        <v>54448.1</v>
      </c>
      <c r="T266" s="381">
        <f t="shared" si="103"/>
        <v>0</v>
      </c>
      <c r="U266" s="381">
        <f aca="true" t="shared" si="104" ref="U266:U271">SUM(H266+N266+O266+P266)</f>
        <v>54448.1</v>
      </c>
      <c r="V266" s="382">
        <f aca="true" t="shared" si="105" ref="V266:V271">SUM(I266+Q266)</f>
        <v>0</v>
      </c>
    </row>
    <row r="267" spans="1:22" s="11" customFormat="1" ht="44.25" customHeight="1">
      <c r="A267" s="15"/>
      <c r="B267" s="134" t="s">
        <v>356</v>
      </c>
      <c r="C267" s="9" t="s">
        <v>204</v>
      </c>
      <c r="D267" s="189" t="s">
        <v>71</v>
      </c>
      <c r="E267" s="450">
        <v>18498</v>
      </c>
      <c r="F267" s="372">
        <f t="shared" si="88"/>
        <v>18812</v>
      </c>
      <c r="G267" s="456"/>
      <c r="H267" s="373">
        <v>18812</v>
      </c>
      <c r="I267" s="452"/>
      <c r="J267" s="432"/>
      <c r="K267" s="432"/>
      <c r="L267" s="387"/>
      <c r="M267" s="433"/>
      <c r="N267" s="386"/>
      <c r="O267" s="434"/>
      <c r="P267" s="382"/>
      <c r="Q267" s="435"/>
      <c r="R267" s="379">
        <f t="shared" si="92"/>
        <v>0</v>
      </c>
      <c r="S267" s="380">
        <f t="shared" si="102"/>
        <v>18812</v>
      </c>
      <c r="T267" s="381">
        <f t="shared" si="103"/>
        <v>0</v>
      </c>
      <c r="U267" s="381">
        <f t="shared" si="104"/>
        <v>18812</v>
      </c>
      <c r="V267" s="382">
        <f t="shared" si="105"/>
        <v>0</v>
      </c>
    </row>
    <row r="268" spans="1:22" s="18" customFormat="1" ht="26.25" customHeight="1">
      <c r="A268" s="239" t="s">
        <v>238</v>
      </c>
      <c r="B268" s="135" t="s">
        <v>240</v>
      </c>
      <c r="C268" s="162" t="s">
        <v>204</v>
      </c>
      <c r="D268" s="185" t="s">
        <v>75</v>
      </c>
      <c r="E268" s="407">
        <f>SUM(E270)</f>
        <v>9680.9</v>
      </c>
      <c r="F268" s="361">
        <f t="shared" si="88"/>
        <v>9680.9</v>
      </c>
      <c r="G268" s="362">
        <f aca="true" t="shared" si="106" ref="G268:Q268">SUM(G269:G270)</f>
        <v>0</v>
      </c>
      <c r="H268" s="362">
        <f t="shared" si="106"/>
        <v>9680.9</v>
      </c>
      <c r="I268" s="363">
        <f t="shared" si="106"/>
        <v>0</v>
      </c>
      <c r="J268" s="365">
        <f t="shared" si="106"/>
        <v>0</v>
      </c>
      <c r="K268" s="364">
        <f t="shared" si="106"/>
        <v>0</v>
      </c>
      <c r="L268" s="362">
        <f t="shared" si="106"/>
        <v>0</v>
      </c>
      <c r="M268" s="365">
        <f t="shared" si="106"/>
        <v>0</v>
      </c>
      <c r="N268" s="361">
        <f t="shared" si="106"/>
        <v>0</v>
      </c>
      <c r="O268" s="412">
        <f t="shared" si="106"/>
        <v>0</v>
      </c>
      <c r="P268" s="363">
        <f t="shared" si="106"/>
        <v>0</v>
      </c>
      <c r="Q268" s="366">
        <f t="shared" si="106"/>
        <v>0</v>
      </c>
      <c r="R268" s="379">
        <f t="shared" si="92"/>
        <v>0</v>
      </c>
      <c r="S268" s="368">
        <f t="shared" si="102"/>
        <v>9680.9</v>
      </c>
      <c r="T268" s="369">
        <f t="shared" si="103"/>
        <v>0</v>
      </c>
      <c r="U268" s="369">
        <f t="shared" si="104"/>
        <v>9680.9</v>
      </c>
      <c r="V268" s="370">
        <f t="shared" si="105"/>
        <v>0</v>
      </c>
    </row>
    <row r="269" spans="1:22" s="11" customFormat="1" ht="37.5" customHeight="1" hidden="1">
      <c r="A269" s="8"/>
      <c r="B269" s="138" t="s">
        <v>207</v>
      </c>
      <c r="C269" s="9" t="s">
        <v>204</v>
      </c>
      <c r="D269" s="182" t="s">
        <v>75</v>
      </c>
      <c r="E269" s="383"/>
      <c r="F269" s="372">
        <f t="shared" si="88"/>
        <v>0</v>
      </c>
      <c r="G269" s="436"/>
      <c r="H269" s="373"/>
      <c r="I269" s="374"/>
      <c r="J269" s="432"/>
      <c r="K269" s="432"/>
      <c r="L269" s="387"/>
      <c r="M269" s="433"/>
      <c r="N269" s="386"/>
      <c r="O269" s="434"/>
      <c r="P269" s="382"/>
      <c r="Q269" s="435"/>
      <c r="R269" s="379">
        <f t="shared" si="92"/>
        <v>0</v>
      </c>
      <c r="S269" s="380">
        <f t="shared" si="102"/>
        <v>0</v>
      </c>
      <c r="T269" s="381">
        <f t="shared" si="103"/>
        <v>0</v>
      </c>
      <c r="U269" s="381">
        <f t="shared" si="104"/>
        <v>0</v>
      </c>
      <c r="V269" s="382">
        <f t="shared" si="105"/>
        <v>0</v>
      </c>
    </row>
    <row r="270" spans="1:22" s="11" customFormat="1" ht="30" customHeight="1" thickBot="1">
      <c r="A270" s="8"/>
      <c r="B270" s="134" t="s">
        <v>246</v>
      </c>
      <c r="C270" s="9" t="s">
        <v>61</v>
      </c>
      <c r="D270" s="210" t="s">
        <v>175</v>
      </c>
      <c r="E270" s="371">
        <v>9680.9</v>
      </c>
      <c r="F270" s="372">
        <f>SUM(G270:I270)</f>
        <v>9680.9</v>
      </c>
      <c r="G270" s="436"/>
      <c r="H270" s="373">
        <v>9680.9</v>
      </c>
      <c r="I270" s="374"/>
      <c r="J270" s="457"/>
      <c r="K270" s="457"/>
      <c r="L270" s="458"/>
      <c r="M270" s="459"/>
      <c r="N270" s="460"/>
      <c r="O270" s="461"/>
      <c r="P270" s="462"/>
      <c r="Q270" s="438"/>
      <c r="R270" s="379">
        <f t="shared" si="92"/>
        <v>0</v>
      </c>
      <c r="S270" s="463">
        <f t="shared" si="102"/>
        <v>9680.9</v>
      </c>
      <c r="T270" s="464">
        <f t="shared" si="103"/>
        <v>0</v>
      </c>
      <c r="U270" s="464">
        <f t="shared" si="104"/>
        <v>9680.9</v>
      </c>
      <c r="V270" s="462">
        <f t="shared" si="105"/>
        <v>0</v>
      </c>
    </row>
    <row r="271" spans="1:22" s="18" customFormat="1" ht="30" customHeight="1" thickBot="1">
      <c r="A271" s="25"/>
      <c r="B271" s="45" t="s">
        <v>208</v>
      </c>
      <c r="C271" s="26"/>
      <c r="D271" s="191"/>
      <c r="E271" s="465">
        <f>SUM(E7+E41+E53+E85+E116+E191+E212+E239)</f>
        <v>2507045.8000000003</v>
      </c>
      <c r="F271" s="465">
        <f aca="true" t="shared" si="107" ref="F271:P271">SUM(F7+F41+F53+F85+F116+F191+F239+F212)</f>
        <v>3071033.0999999996</v>
      </c>
      <c r="G271" s="466">
        <f t="shared" si="107"/>
        <v>1753559.1</v>
      </c>
      <c r="H271" s="466">
        <f t="shared" si="107"/>
        <v>1191516.2000000002</v>
      </c>
      <c r="I271" s="467">
        <f t="shared" si="107"/>
        <v>125957.8</v>
      </c>
      <c r="J271" s="468">
        <f t="shared" si="107"/>
        <v>0</v>
      </c>
      <c r="K271" s="469">
        <f t="shared" si="107"/>
        <v>0</v>
      </c>
      <c r="L271" s="466">
        <f t="shared" si="107"/>
        <v>0</v>
      </c>
      <c r="M271" s="468">
        <f t="shared" si="107"/>
        <v>0</v>
      </c>
      <c r="N271" s="465">
        <f t="shared" si="107"/>
        <v>444.3</v>
      </c>
      <c r="O271" s="470">
        <f t="shared" si="107"/>
        <v>0</v>
      </c>
      <c r="P271" s="467">
        <f t="shared" si="107"/>
        <v>0</v>
      </c>
      <c r="Q271" s="471">
        <f>SUM(Q7+Q41+Q53+Q85+Q116+Q191+Q239+Q212)</f>
        <v>557.5</v>
      </c>
      <c r="R271" s="471">
        <f>SUM(R7+R41+R53+R85+R116+R191+R239+R212)</f>
        <v>1001.8</v>
      </c>
      <c r="S271" s="472">
        <f>SUM(T271:V271)</f>
        <v>3072034.9000000004</v>
      </c>
      <c r="T271" s="466">
        <f>SUM(G271+K271+L271+M271)</f>
        <v>1753559.1</v>
      </c>
      <c r="U271" s="466">
        <f t="shared" si="104"/>
        <v>1191960.5000000002</v>
      </c>
      <c r="V271" s="467">
        <f t="shared" si="105"/>
        <v>126515.3</v>
      </c>
    </row>
    <row r="272" spans="1:22" s="18" customFormat="1" ht="30" customHeight="1">
      <c r="A272" s="22"/>
      <c r="B272" s="62"/>
      <c r="C272" s="241"/>
      <c r="D272" s="241"/>
      <c r="E272" s="242"/>
      <c r="F272" s="242"/>
      <c r="G272" s="242"/>
      <c r="H272" s="242"/>
      <c r="I272" s="242"/>
      <c r="J272" s="242"/>
      <c r="K272" s="242"/>
      <c r="L272" s="242"/>
      <c r="M272" s="242"/>
      <c r="N272" s="242"/>
      <c r="O272" s="242"/>
      <c r="P272" s="242"/>
      <c r="Q272" s="242"/>
      <c r="R272" s="242"/>
      <c r="S272" s="242"/>
      <c r="T272" s="242"/>
      <c r="U272" s="242"/>
      <c r="V272" s="242"/>
    </row>
    <row r="273" spans="1:19" s="212" customFormat="1" ht="49.5" customHeight="1">
      <c r="A273" s="211"/>
      <c r="B273" s="64" t="s">
        <v>244</v>
      </c>
      <c r="C273" s="4"/>
      <c r="D273" s="4"/>
      <c r="E273" s="4"/>
      <c r="F273" s="642" t="s">
        <v>414</v>
      </c>
      <c r="G273" s="642"/>
      <c r="H273" s="30"/>
      <c r="I273" s="30"/>
      <c r="R273" s="310"/>
      <c r="S273" s="250"/>
    </row>
    <row r="274" spans="1:19" s="7" customFormat="1" ht="34.5" customHeight="1">
      <c r="A274" s="27"/>
      <c r="C274" s="4"/>
      <c r="D274" s="4"/>
      <c r="E274" s="4"/>
      <c r="F274" s="99"/>
      <c r="G274" s="99"/>
      <c r="H274" s="99"/>
      <c r="I274" s="99"/>
      <c r="S274" s="206"/>
    </row>
    <row r="275" spans="1:19" s="7" customFormat="1" ht="16.5" customHeight="1">
      <c r="A275" s="27"/>
      <c r="B275" s="228" t="s">
        <v>425</v>
      </c>
      <c r="C275" s="4"/>
      <c r="D275" s="4"/>
      <c r="E275" s="4"/>
      <c r="F275" s="642" t="s">
        <v>424</v>
      </c>
      <c r="G275" s="642"/>
      <c r="H275" s="72"/>
      <c r="I275" s="72"/>
      <c r="S275" s="206"/>
    </row>
    <row r="276" spans="1:9" s="7" customFormat="1" ht="18.75">
      <c r="A276" s="27"/>
      <c r="C276" s="28"/>
      <c r="D276" s="28"/>
      <c r="E276" s="28"/>
      <c r="F276" s="19"/>
      <c r="G276" s="31"/>
      <c r="H276" s="31"/>
      <c r="I276" s="31"/>
    </row>
    <row r="277" spans="1:9" s="7" customFormat="1" ht="18.75">
      <c r="A277" s="27"/>
      <c r="C277" s="28"/>
      <c r="D277" s="28"/>
      <c r="E277" s="28"/>
      <c r="F277" s="19"/>
      <c r="G277" s="31"/>
      <c r="H277" s="31"/>
      <c r="I277" s="31"/>
    </row>
    <row r="278" spans="1:9" s="7" customFormat="1" ht="18.75">
      <c r="A278" s="27"/>
      <c r="C278" s="28"/>
      <c r="D278" s="28"/>
      <c r="E278" s="28"/>
      <c r="F278" s="19"/>
      <c r="G278" s="31"/>
      <c r="H278" s="31"/>
      <c r="I278" s="31"/>
    </row>
    <row r="279" spans="1:9" s="7" customFormat="1" ht="11.25" customHeight="1">
      <c r="A279" s="27"/>
      <c r="C279" s="28"/>
      <c r="D279" s="28"/>
      <c r="E279" s="28"/>
      <c r="F279" s="19"/>
      <c r="G279" s="31"/>
      <c r="H279" s="31"/>
      <c r="I279" s="31"/>
    </row>
    <row r="280" spans="1:9" s="7" customFormat="1" ht="18.75" hidden="1">
      <c r="A280" s="27"/>
      <c r="C280" s="28"/>
      <c r="D280" s="28"/>
      <c r="E280" s="28"/>
      <c r="F280" s="19"/>
      <c r="G280" s="31"/>
      <c r="H280" s="31"/>
      <c r="I280" s="31"/>
    </row>
    <row r="281" spans="1:9" s="7" customFormat="1" ht="18.75" hidden="1">
      <c r="A281" s="27"/>
      <c r="C281" s="28"/>
      <c r="D281" s="28"/>
      <c r="E281" s="28"/>
      <c r="F281" s="19"/>
      <c r="G281" s="31"/>
      <c r="H281" s="31"/>
      <c r="I281" s="31"/>
    </row>
    <row r="282" spans="1:9" s="7" customFormat="1" ht="18.75" hidden="1">
      <c r="A282" s="27"/>
      <c r="C282" s="28"/>
      <c r="D282" s="28"/>
      <c r="E282" s="28"/>
      <c r="F282" s="19"/>
      <c r="G282" s="31"/>
      <c r="H282" s="31"/>
      <c r="I282" s="31"/>
    </row>
    <row r="283" spans="1:9" s="7" customFormat="1" ht="18.75">
      <c r="A283" s="27"/>
      <c r="C283" s="28"/>
      <c r="D283" s="28"/>
      <c r="E283" s="28"/>
      <c r="F283" s="19"/>
      <c r="G283" s="31"/>
      <c r="H283" s="31"/>
      <c r="I283" s="31"/>
    </row>
    <row r="284" spans="1:9" s="7" customFormat="1" ht="18.75">
      <c r="A284" s="27"/>
      <c r="C284" s="28"/>
      <c r="D284" s="28"/>
      <c r="E284" s="28"/>
      <c r="F284" s="19"/>
      <c r="G284" s="31"/>
      <c r="H284" s="31"/>
      <c r="I284" s="31"/>
    </row>
    <row r="285" spans="1:9" s="7" customFormat="1" ht="18.75">
      <c r="A285" s="27"/>
      <c r="C285" s="28"/>
      <c r="D285" s="28"/>
      <c r="E285" s="28"/>
      <c r="F285" s="19"/>
      <c r="G285" s="31"/>
      <c r="H285" s="31"/>
      <c r="I285" s="31"/>
    </row>
    <row r="286" spans="1:9" s="7" customFormat="1" ht="18.75">
      <c r="A286" s="27"/>
      <c r="C286" s="28"/>
      <c r="D286" s="28"/>
      <c r="E286" s="28"/>
      <c r="F286" s="19"/>
      <c r="G286" s="31"/>
      <c r="H286" s="31"/>
      <c r="I286" s="31"/>
    </row>
    <row r="287" spans="1:9" s="7" customFormat="1" ht="18.75">
      <c r="A287" s="27"/>
      <c r="C287" s="28"/>
      <c r="D287" s="28"/>
      <c r="E287" s="28"/>
      <c r="F287" s="19"/>
      <c r="G287" s="31"/>
      <c r="H287" s="31"/>
      <c r="I287" s="31"/>
    </row>
    <row r="288" spans="1:9" s="7" customFormat="1" ht="18.75">
      <c r="A288" s="27"/>
      <c r="C288" s="28"/>
      <c r="D288" s="28"/>
      <c r="E288" s="28"/>
      <c r="F288" s="19"/>
      <c r="G288" s="31"/>
      <c r="H288" s="31"/>
      <c r="I288" s="31"/>
    </row>
    <row r="289" spans="1:9" s="7" customFormat="1" ht="18.75">
      <c r="A289" s="27"/>
      <c r="C289" s="28"/>
      <c r="D289" s="28"/>
      <c r="E289" s="28"/>
      <c r="F289" s="19"/>
      <c r="G289" s="31"/>
      <c r="H289" s="31"/>
      <c r="I289" s="31"/>
    </row>
    <row r="290" spans="1:9" s="7" customFormat="1" ht="18.75">
      <c r="A290" s="27"/>
      <c r="C290" s="28"/>
      <c r="D290" s="28"/>
      <c r="E290" s="28"/>
      <c r="F290" s="19"/>
      <c r="G290" s="31"/>
      <c r="H290" s="31"/>
      <c r="I290" s="31"/>
    </row>
    <row r="291" spans="1:9" s="7" customFormat="1" ht="18.75">
      <c r="A291" s="27"/>
      <c r="C291" s="28"/>
      <c r="D291" s="28"/>
      <c r="E291" s="28"/>
      <c r="F291" s="19"/>
      <c r="G291" s="31"/>
      <c r="H291" s="31"/>
      <c r="I291" s="31"/>
    </row>
    <row r="292" spans="1:9" s="7" customFormat="1" ht="18.75">
      <c r="A292" s="27"/>
      <c r="C292" s="28"/>
      <c r="D292" s="28"/>
      <c r="E292" s="28"/>
      <c r="F292" s="19"/>
      <c r="G292" s="31"/>
      <c r="H292" s="31"/>
      <c r="I292" s="31"/>
    </row>
    <row r="293" spans="1:9" s="7" customFormat="1" ht="18.75">
      <c r="A293" s="27"/>
      <c r="C293" s="28"/>
      <c r="D293" s="28"/>
      <c r="E293" s="28"/>
      <c r="F293" s="19"/>
      <c r="G293" s="31"/>
      <c r="H293" s="31"/>
      <c r="I293" s="31"/>
    </row>
    <row r="294" spans="1:9" s="7" customFormat="1" ht="18.75">
      <c r="A294" s="27"/>
      <c r="C294" s="28"/>
      <c r="D294" s="28"/>
      <c r="E294" s="28"/>
      <c r="F294" s="19"/>
      <c r="G294" s="31"/>
      <c r="H294" s="31"/>
      <c r="I294" s="31"/>
    </row>
    <row r="295" spans="1:9" s="7" customFormat="1" ht="18.75">
      <c r="A295" s="27"/>
      <c r="C295" s="28"/>
      <c r="D295" s="28"/>
      <c r="E295" s="28"/>
      <c r="F295" s="19"/>
      <c r="G295" s="31"/>
      <c r="H295" s="31"/>
      <c r="I295" s="31"/>
    </row>
    <row r="296" spans="1:9" s="7" customFormat="1" ht="18.75">
      <c r="A296" s="27"/>
      <c r="C296" s="28"/>
      <c r="D296" s="28"/>
      <c r="E296" s="28"/>
      <c r="F296" s="19"/>
      <c r="G296" s="31"/>
      <c r="H296" s="31"/>
      <c r="I296" s="31"/>
    </row>
    <row r="297" spans="1:9" s="7" customFormat="1" ht="18.75">
      <c r="A297" s="27"/>
      <c r="C297" s="28"/>
      <c r="D297" s="28"/>
      <c r="E297" s="28"/>
      <c r="F297" s="19"/>
      <c r="G297" s="31"/>
      <c r="H297" s="31"/>
      <c r="I297" s="31"/>
    </row>
    <row r="298" spans="1:9" s="7" customFormat="1" ht="18.75">
      <c r="A298" s="27"/>
      <c r="C298" s="28"/>
      <c r="D298" s="28"/>
      <c r="E298" s="28"/>
      <c r="F298" s="19"/>
      <c r="G298" s="31"/>
      <c r="H298" s="31"/>
      <c r="I298" s="31"/>
    </row>
    <row r="299" spans="1:9" s="7" customFormat="1" ht="18.75">
      <c r="A299" s="27"/>
      <c r="C299" s="28"/>
      <c r="D299" s="28"/>
      <c r="E299" s="28"/>
      <c r="F299" s="19"/>
      <c r="G299" s="31"/>
      <c r="H299" s="31"/>
      <c r="I299" s="31"/>
    </row>
    <row r="300" spans="1:9" s="7" customFormat="1" ht="18.75">
      <c r="A300" s="27"/>
      <c r="C300" s="28"/>
      <c r="D300" s="28"/>
      <c r="E300" s="28"/>
      <c r="F300" s="19"/>
      <c r="G300" s="31"/>
      <c r="H300" s="31"/>
      <c r="I300" s="31"/>
    </row>
    <row r="301" spans="1:9" s="7" customFormat="1" ht="18.75">
      <c r="A301" s="27"/>
      <c r="C301" s="28"/>
      <c r="D301" s="28"/>
      <c r="E301" s="28"/>
      <c r="F301" s="19"/>
      <c r="G301" s="31"/>
      <c r="H301" s="31"/>
      <c r="I301" s="31"/>
    </row>
    <row r="302" spans="1:9" s="7" customFormat="1" ht="18.75">
      <c r="A302" s="27"/>
      <c r="C302" s="28"/>
      <c r="D302" s="28"/>
      <c r="E302" s="28"/>
      <c r="F302" s="19"/>
      <c r="G302" s="31"/>
      <c r="H302" s="31"/>
      <c r="I302" s="31"/>
    </row>
    <row r="303" spans="1:9" s="7" customFormat="1" ht="18.75">
      <c r="A303" s="27"/>
      <c r="C303" s="28"/>
      <c r="D303" s="28"/>
      <c r="E303" s="28"/>
      <c r="F303" s="19"/>
      <c r="G303" s="31"/>
      <c r="H303" s="31"/>
      <c r="I303" s="31"/>
    </row>
    <row r="304" spans="1:9" s="7" customFormat="1" ht="18.75">
      <c r="A304" s="27"/>
      <c r="C304" s="28"/>
      <c r="D304" s="28"/>
      <c r="E304" s="28"/>
      <c r="F304" s="19"/>
      <c r="G304" s="31"/>
      <c r="H304" s="31"/>
      <c r="I304" s="31"/>
    </row>
    <row r="305" spans="1:9" s="7" customFormat="1" ht="18.75">
      <c r="A305" s="27"/>
      <c r="C305" s="28"/>
      <c r="D305" s="28"/>
      <c r="E305" s="28"/>
      <c r="F305" s="19"/>
      <c r="G305" s="31"/>
      <c r="H305" s="31"/>
      <c r="I305" s="31"/>
    </row>
    <row r="306" spans="1:9" s="7" customFormat="1" ht="18.75">
      <c r="A306" s="27"/>
      <c r="C306" s="28"/>
      <c r="D306" s="28"/>
      <c r="E306" s="28"/>
      <c r="F306" s="19"/>
      <c r="G306" s="31"/>
      <c r="H306" s="31"/>
      <c r="I306" s="31"/>
    </row>
    <row r="307" spans="6:9" ht="18.75">
      <c r="F307" s="19"/>
      <c r="G307" s="31"/>
      <c r="H307" s="31"/>
      <c r="I307" s="31"/>
    </row>
    <row r="308" spans="6:9" ht="18.75">
      <c r="F308" s="19"/>
      <c r="G308" s="31"/>
      <c r="H308" s="31"/>
      <c r="I308" s="31"/>
    </row>
    <row r="309" spans="6:9" ht="18.75">
      <c r="F309" s="19"/>
      <c r="G309" s="31"/>
      <c r="H309" s="31"/>
      <c r="I309" s="31"/>
    </row>
    <row r="310" spans="6:9" ht="18.75">
      <c r="F310" s="19"/>
      <c r="G310" s="31"/>
      <c r="H310" s="31"/>
      <c r="I310" s="31"/>
    </row>
    <row r="311" spans="6:9" ht="18.75">
      <c r="F311" s="19"/>
      <c r="G311" s="31"/>
      <c r="H311" s="31"/>
      <c r="I311" s="31"/>
    </row>
    <row r="312" spans="6:9" ht="18.75">
      <c r="F312" s="19"/>
      <c r="G312" s="31"/>
      <c r="H312" s="31"/>
      <c r="I312" s="31"/>
    </row>
    <row r="313" spans="6:9" ht="18.75">
      <c r="F313" s="19"/>
      <c r="G313" s="31"/>
      <c r="H313" s="31"/>
      <c r="I313" s="31"/>
    </row>
    <row r="314" spans="6:9" ht="18.75">
      <c r="F314" s="19"/>
      <c r="G314" s="31"/>
      <c r="H314" s="31"/>
      <c r="I314" s="31"/>
    </row>
    <row r="315" spans="6:9" ht="18.75">
      <c r="F315" s="19"/>
      <c r="G315" s="31"/>
      <c r="H315" s="31"/>
      <c r="I315" s="31"/>
    </row>
    <row r="316" spans="6:9" ht="18.75">
      <c r="F316" s="19"/>
      <c r="G316" s="31"/>
      <c r="H316" s="31"/>
      <c r="I316" s="31"/>
    </row>
    <row r="317" spans="6:9" ht="18.75">
      <c r="F317" s="19"/>
      <c r="G317" s="31"/>
      <c r="H317" s="31"/>
      <c r="I317" s="31"/>
    </row>
    <row r="318" spans="6:9" ht="18.75">
      <c r="F318" s="19"/>
      <c r="G318" s="31"/>
      <c r="H318" s="31"/>
      <c r="I318" s="31"/>
    </row>
    <row r="319" spans="6:9" ht="18.75">
      <c r="F319" s="19"/>
      <c r="G319" s="31"/>
      <c r="H319" s="31"/>
      <c r="I319" s="31"/>
    </row>
    <row r="320" spans="6:9" ht="18.75">
      <c r="F320" s="19"/>
      <c r="G320" s="31"/>
      <c r="H320" s="31"/>
      <c r="I320" s="31"/>
    </row>
    <row r="321" spans="6:9" ht="18.75">
      <c r="F321" s="19"/>
      <c r="G321" s="31"/>
      <c r="H321" s="31"/>
      <c r="I321" s="31"/>
    </row>
    <row r="322" spans="6:9" ht="18.75">
      <c r="F322" s="19"/>
      <c r="G322" s="31"/>
      <c r="H322" s="31"/>
      <c r="I322" s="31"/>
    </row>
    <row r="323" spans="6:9" ht="18.75">
      <c r="F323" s="19"/>
      <c r="G323" s="31"/>
      <c r="H323" s="31"/>
      <c r="I323" s="31"/>
    </row>
    <row r="324" spans="6:9" ht="18.75">
      <c r="F324" s="19"/>
      <c r="G324" s="31"/>
      <c r="H324" s="31"/>
      <c r="I324" s="31"/>
    </row>
    <row r="325" spans="6:9" ht="18.75">
      <c r="F325" s="19"/>
      <c r="G325" s="31"/>
      <c r="H325" s="31"/>
      <c r="I325" s="31"/>
    </row>
    <row r="326" spans="6:9" ht="18.75">
      <c r="F326" s="19"/>
      <c r="G326" s="31"/>
      <c r="H326" s="31"/>
      <c r="I326" s="31"/>
    </row>
    <row r="327" spans="6:9" ht="18.75">
      <c r="F327" s="19"/>
      <c r="G327" s="31"/>
      <c r="H327" s="31"/>
      <c r="I327" s="31"/>
    </row>
    <row r="328" spans="6:9" ht="18.75">
      <c r="F328" s="19"/>
      <c r="G328" s="31"/>
      <c r="H328" s="31"/>
      <c r="I328" s="31"/>
    </row>
    <row r="329" spans="6:9" ht="18.75">
      <c r="F329" s="19"/>
      <c r="G329" s="31"/>
      <c r="H329" s="31"/>
      <c r="I329" s="31"/>
    </row>
    <row r="330" spans="6:9" ht="18.75">
      <c r="F330" s="19"/>
      <c r="G330" s="31"/>
      <c r="H330" s="31"/>
      <c r="I330" s="31"/>
    </row>
    <row r="331" spans="6:9" ht="18.75">
      <c r="F331" s="19"/>
      <c r="G331" s="31"/>
      <c r="H331" s="31"/>
      <c r="I331" s="31"/>
    </row>
    <row r="332" spans="6:9" ht="18.75">
      <c r="F332" s="19"/>
      <c r="G332" s="31"/>
      <c r="H332" s="31"/>
      <c r="I332" s="31"/>
    </row>
    <row r="333" spans="6:9" ht="18.75">
      <c r="F333" s="19"/>
      <c r="G333" s="31"/>
      <c r="H333" s="31"/>
      <c r="I333" s="31"/>
    </row>
    <row r="334" spans="6:9" ht="18.75">
      <c r="F334" s="19"/>
      <c r="G334" s="31"/>
      <c r="H334" s="31"/>
      <c r="I334" s="31"/>
    </row>
    <row r="335" spans="6:9" ht="18.75">
      <c r="F335" s="19"/>
      <c r="G335" s="31"/>
      <c r="H335" s="31"/>
      <c r="I335" s="31"/>
    </row>
    <row r="336" spans="6:9" ht="18.75">
      <c r="F336" s="19"/>
      <c r="G336" s="31"/>
      <c r="H336" s="31"/>
      <c r="I336" s="31"/>
    </row>
    <row r="337" spans="6:9" ht="18.75">
      <c r="F337" s="19"/>
      <c r="G337" s="31"/>
      <c r="H337" s="31"/>
      <c r="I337" s="31"/>
    </row>
    <row r="338" spans="6:9" ht="18.75">
      <c r="F338" s="19"/>
      <c r="G338" s="31"/>
      <c r="H338" s="31"/>
      <c r="I338" s="31"/>
    </row>
    <row r="339" spans="6:9" ht="18.75">
      <c r="F339" s="19"/>
      <c r="G339" s="31"/>
      <c r="H339" s="31"/>
      <c r="I339" s="31"/>
    </row>
    <row r="340" spans="6:9" ht="18.75">
      <c r="F340" s="19"/>
      <c r="G340" s="31"/>
      <c r="H340" s="31"/>
      <c r="I340" s="31"/>
    </row>
    <row r="341" spans="6:9" ht="18.75">
      <c r="F341" s="19"/>
      <c r="G341" s="31"/>
      <c r="H341" s="31"/>
      <c r="I341" s="31"/>
    </row>
    <row r="342" spans="6:9" ht="18.75">
      <c r="F342" s="19"/>
      <c r="G342" s="31"/>
      <c r="H342" s="31"/>
      <c r="I342" s="31"/>
    </row>
    <row r="343" spans="6:9" ht="18.75">
      <c r="F343" s="19"/>
      <c r="G343" s="31"/>
      <c r="H343" s="31"/>
      <c r="I343" s="31"/>
    </row>
    <row r="344" spans="6:9" ht="18.75">
      <c r="F344" s="19"/>
      <c r="G344" s="31"/>
      <c r="H344" s="31"/>
      <c r="I344" s="31"/>
    </row>
    <row r="345" spans="6:9" ht="18.75">
      <c r="F345" s="19"/>
      <c r="G345" s="31"/>
      <c r="H345" s="31"/>
      <c r="I345" s="31"/>
    </row>
    <row r="346" spans="6:9" ht="18.75">
      <c r="F346" s="19"/>
      <c r="G346" s="31"/>
      <c r="H346" s="31"/>
      <c r="I346" s="31"/>
    </row>
    <row r="347" spans="6:9" ht="18.75">
      <c r="F347" s="19"/>
      <c r="G347" s="31"/>
      <c r="H347" s="31"/>
      <c r="I347" s="31"/>
    </row>
    <row r="348" spans="6:9" ht="18.75">
      <c r="F348" s="19"/>
      <c r="G348" s="31"/>
      <c r="H348" s="31"/>
      <c r="I348" s="31"/>
    </row>
    <row r="349" spans="6:9" ht="18.75">
      <c r="F349" s="19"/>
      <c r="G349" s="31"/>
      <c r="H349" s="31"/>
      <c r="I349" s="31"/>
    </row>
    <row r="350" spans="6:9" ht="18.75">
      <c r="F350" s="19"/>
      <c r="G350" s="31"/>
      <c r="H350" s="31"/>
      <c r="I350" s="31"/>
    </row>
    <row r="351" spans="6:9" ht="18.75">
      <c r="F351" s="19"/>
      <c r="G351" s="31"/>
      <c r="H351" s="31"/>
      <c r="I351" s="31"/>
    </row>
    <row r="352" spans="6:9" ht="18.75">
      <c r="F352" s="19"/>
      <c r="G352" s="31"/>
      <c r="H352" s="31"/>
      <c r="I352" s="31"/>
    </row>
    <row r="353" spans="6:9" ht="18.75">
      <c r="F353" s="19"/>
      <c r="G353" s="31"/>
      <c r="H353" s="31"/>
      <c r="I353" s="31"/>
    </row>
    <row r="354" spans="6:9" ht="18.75">
      <c r="F354" s="19"/>
      <c r="G354" s="31"/>
      <c r="H354" s="31"/>
      <c r="I354" s="31"/>
    </row>
    <row r="355" spans="6:9" ht="18.75">
      <c r="F355" s="19"/>
      <c r="G355" s="31"/>
      <c r="H355" s="31"/>
      <c r="I355" s="31"/>
    </row>
    <row r="356" spans="6:9" ht="18.75">
      <c r="F356" s="19"/>
      <c r="G356" s="31"/>
      <c r="H356" s="31"/>
      <c r="I356" s="31"/>
    </row>
    <row r="357" spans="6:9" ht="18.75">
      <c r="F357" s="19"/>
      <c r="G357" s="31"/>
      <c r="H357" s="31"/>
      <c r="I357" s="31"/>
    </row>
    <row r="358" spans="6:9" ht="18.75">
      <c r="F358" s="19"/>
      <c r="G358" s="31"/>
      <c r="H358" s="31"/>
      <c r="I358" s="31"/>
    </row>
    <row r="359" spans="6:9" ht="18.75">
      <c r="F359" s="19"/>
      <c r="G359" s="31"/>
      <c r="H359" s="31"/>
      <c r="I359" s="31"/>
    </row>
    <row r="360" spans="6:9" ht="18.75">
      <c r="F360" s="19"/>
      <c r="G360" s="31"/>
      <c r="H360" s="31"/>
      <c r="I360" s="31"/>
    </row>
    <row r="361" spans="6:9" ht="18.75">
      <c r="F361" s="19"/>
      <c r="G361" s="31"/>
      <c r="H361" s="31"/>
      <c r="I361" s="31"/>
    </row>
    <row r="362" spans="6:9" ht="18.75">
      <c r="F362" s="19"/>
      <c r="G362" s="31"/>
      <c r="H362" s="31"/>
      <c r="I362" s="31"/>
    </row>
    <row r="363" spans="6:9" ht="18.75">
      <c r="F363" s="19"/>
      <c r="G363" s="31"/>
      <c r="H363" s="31"/>
      <c r="I363" s="31"/>
    </row>
    <row r="364" spans="6:9" ht="18.75">
      <c r="F364" s="19"/>
      <c r="G364" s="31"/>
      <c r="H364" s="31"/>
      <c r="I364" s="31"/>
    </row>
    <row r="365" spans="6:9" ht="18.75">
      <c r="F365" s="19"/>
      <c r="G365" s="31"/>
      <c r="H365" s="31"/>
      <c r="I365" s="31"/>
    </row>
    <row r="366" spans="6:9" ht="18.75">
      <c r="F366" s="19"/>
      <c r="G366" s="31"/>
      <c r="H366" s="31"/>
      <c r="I366" s="31"/>
    </row>
    <row r="367" spans="6:9" ht="18.75">
      <c r="F367" s="19"/>
      <c r="G367" s="31"/>
      <c r="H367" s="31"/>
      <c r="I367" s="31"/>
    </row>
    <row r="368" spans="6:9" ht="18.75">
      <c r="F368" s="19"/>
      <c r="G368" s="31"/>
      <c r="H368" s="31"/>
      <c r="I368" s="31"/>
    </row>
    <row r="369" spans="6:9" ht="18.75">
      <c r="F369" s="19"/>
      <c r="G369" s="31"/>
      <c r="H369" s="31"/>
      <c r="I369" s="31"/>
    </row>
    <row r="370" spans="6:9" ht="18.75">
      <c r="F370" s="19"/>
      <c r="G370" s="31"/>
      <c r="H370" s="31"/>
      <c r="I370" s="31"/>
    </row>
    <row r="371" spans="6:9" ht="18.75">
      <c r="F371" s="19"/>
      <c r="G371" s="31"/>
      <c r="H371" s="31"/>
      <c r="I371" s="31"/>
    </row>
    <row r="372" spans="6:9" ht="18.75">
      <c r="F372" s="19"/>
      <c r="G372" s="31"/>
      <c r="H372" s="31"/>
      <c r="I372" s="31"/>
    </row>
    <row r="373" spans="6:9" ht="18.75">
      <c r="F373" s="19"/>
      <c r="G373" s="31"/>
      <c r="H373" s="31"/>
      <c r="I373" s="31"/>
    </row>
    <row r="374" spans="6:9" ht="18.75">
      <c r="F374" s="19"/>
      <c r="G374" s="31"/>
      <c r="H374" s="31"/>
      <c r="I374" s="31"/>
    </row>
    <row r="375" spans="6:9" ht="18.75">
      <c r="F375" s="19"/>
      <c r="G375" s="31"/>
      <c r="H375" s="31"/>
      <c r="I375" s="31"/>
    </row>
    <row r="376" spans="6:9" ht="18.75">
      <c r="F376" s="19"/>
      <c r="G376" s="31"/>
      <c r="H376" s="31"/>
      <c r="I376" s="31"/>
    </row>
    <row r="377" spans="6:9" ht="18.75">
      <c r="F377" s="19"/>
      <c r="G377" s="31"/>
      <c r="H377" s="31"/>
      <c r="I377" s="31"/>
    </row>
    <row r="378" spans="6:9" ht="18.75">
      <c r="F378" s="19"/>
      <c r="G378" s="31"/>
      <c r="H378" s="31"/>
      <c r="I378" s="31"/>
    </row>
    <row r="379" spans="6:9" ht="18.75">
      <c r="F379" s="19"/>
      <c r="G379" s="31"/>
      <c r="H379" s="31"/>
      <c r="I379" s="31"/>
    </row>
    <row r="380" spans="6:9" ht="18.75">
      <c r="F380" s="19"/>
      <c r="G380" s="31"/>
      <c r="H380" s="31"/>
      <c r="I380" s="31"/>
    </row>
    <row r="381" spans="6:9" ht="18.75">
      <c r="F381" s="19"/>
      <c r="G381" s="31"/>
      <c r="H381" s="31"/>
      <c r="I381" s="31"/>
    </row>
    <row r="382" spans="6:9" ht="18.75">
      <c r="F382" s="19"/>
      <c r="G382" s="31"/>
      <c r="H382" s="31"/>
      <c r="I382" s="31"/>
    </row>
    <row r="383" spans="6:9" ht="18.75">
      <c r="F383" s="19"/>
      <c r="G383" s="31"/>
      <c r="H383" s="31"/>
      <c r="I383" s="31"/>
    </row>
    <row r="384" spans="6:9" ht="18.75">
      <c r="F384" s="19"/>
      <c r="G384" s="31"/>
      <c r="H384" s="31"/>
      <c r="I384" s="31"/>
    </row>
    <row r="385" spans="6:9" ht="18.75">
      <c r="F385" s="19"/>
      <c r="G385" s="31"/>
      <c r="H385" s="31"/>
      <c r="I385" s="31"/>
    </row>
    <row r="386" spans="6:9" ht="18.75">
      <c r="F386" s="19"/>
      <c r="G386" s="31"/>
      <c r="H386" s="31"/>
      <c r="I386" s="31"/>
    </row>
    <row r="387" spans="6:9" ht="18.75">
      <c r="F387" s="19"/>
      <c r="G387" s="31"/>
      <c r="H387" s="31"/>
      <c r="I387" s="31"/>
    </row>
    <row r="388" spans="6:9" ht="18.75">
      <c r="F388" s="19"/>
      <c r="G388" s="31"/>
      <c r="H388" s="31"/>
      <c r="I388" s="31"/>
    </row>
    <row r="389" spans="6:9" ht="18.75">
      <c r="F389" s="19"/>
      <c r="G389" s="31"/>
      <c r="H389" s="31"/>
      <c r="I389" s="31"/>
    </row>
    <row r="390" spans="6:9" ht="18.75">
      <c r="F390" s="19"/>
      <c r="G390" s="31"/>
      <c r="H390" s="31"/>
      <c r="I390" s="31"/>
    </row>
    <row r="391" spans="6:9" ht="18.75">
      <c r="F391" s="19"/>
      <c r="G391" s="31"/>
      <c r="H391" s="31"/>
      <c r="I391" s="31"/>
    </row>
    <row r="392" spans="6:9" ht="18.75">
      <c r="F392" s="19"/>
      <c r="G392" s="31"/>
      <c r="H392" s="31"/>
      <c r="I392" s="31"/>
    </row>
    <row r="393" spans="6:9" ht="18.75">
      <c r="F393" s="19"/>
      <c r="G393" s="31"/>
      <c r="H393" s="31"/>
      <c r="I393" s="31"/>
    </row>
    <row r="394" spans="6:9" ht="18.75">
      <c r="F394" s="19"/>
      <c r="G394" s="31"/>
      <c r="H394" s="31"/>
      <c r="I394" s="31"/>
    </row>
    <row r="395" spans="6:9" ht="18.75">
      <c r="F395" s="19"/>
      <c r="G395" s="31"/>
      <c r="H395" s="31"/>
      <c r="I395" s="31"/>
    </row>
    <row r="396" spans="6:9" ht="18.75">
      <c r="F396" s="19"/>
      <c r="G396" s="31"/>
      <c r="H396" s="31"/>
      <c r="I396" s="31"/>
    </row>
    <row r="397" spans="6:9" ht="18.75">
      <c r="F397" s="19"/>
      <c r="G397" s="31"/>
      <c r="H397" s="31"/>
      <c r="I397" s="31"/>
    </row>
    <row r="398" spans="6:9" ht="18.75">
      <c r="F398" s="19"/>
      <c r="G398" s="31"/>
      <c r="H398" s="31"/>
      <c r="I398" s="31"/>
    </row>
    <row r="399" spans="6:9" ht="18.75">
      <c r="F399" s="19"/>
      <c r="G399" s="31"/>
      <c r="H399" s="31"/>
      <c r="I399" s="31"/>
    </row>
    <row r="400" spans="6:9" ht="18.75">
      <c r="F400" s="19"/>
      <c r="G400" s="31"/>
      <c r="H400" s="31"/>
      <c r="I400" s="31"/>
    </row>
    <row r="401" spans="6:9" ht="18.75">
      <c r="F401" s="19"/>
      <c r="G401" s="31"/>
      <c r="H401" s="31"/>
      <c r="I401" s="31"/>
    </row>
    <row r="402" spans="6:9" ht="18.75">
      <c r="F402" s="19"/>
      <c r="G402" s="31"/>
      <c r="H402" s="31"/>
      <c r="I402" s="31"/>
    </row>
    <row r="403" spans="6:9" ht="18.75">
      <c r="F403" s="19"/>
      <c r="G403" s="31"/>
      <c r="H403" s="31"/>
      <c r="I403" s="31"/>
    </row>
    <row r="404" spans="6:9" ht="18.75">
      <c r="F404" s="19"/>
      <c r="G404" s="31"/>
      <c r="H404" s="31"/>
      <c r="I404" s="31"/>
    </row>
    <row r="405" spans="6:9" ht="18.75">
      <c r="F405" s="19"/>
      <c r="G405" s="31"/>
      <c r="H405" s="31"/>
      <c r="I405" s="31"/>
    </row>
    <row r="406" spans="6:9" ht="18.75">
      <c r="F406" s="19"/>
      <c r="G406" s="31"/>
      <c r="H406" s="31"/>
      <c r="I406" s="31"/>
    </row>
    <row r="407" spans="6:9" ht="18.75">
      <c r="F407" s="19"/>
      <c r="G407" s="31"/>
      <c r="H407" s="31"/>
      <c r="I407" s="31"/>
    </row>
    <row r="408" spans="6:9" ht="18.75">
      <c r="F408" s="19"/>
      <c r="G408" s="31"/>
      <c r="H408" s="31"/>
      <c r="I408" s="31"/>
    </row>
    <row r="409" spans="6:9" ht="18.75">
      <c r="F409" s="19"/>
      <c r="G409" s="31"/>
      <c r="H409" s="31"/>
      <c r="I409" s="31"/>
    </row>
    <row r="410" spans="6:9" ht="18.75">
      <c r="F410" s="19"/>
      <c r="G410" s="31"/>
      <c r="H410" s="31"/>
      <c r="I410" s="31"/>
    </row>
    <row r="411" spans="6:9" ht="18.75">
      <c r="F411" s="19"/>
      <c r="G411" s="31"/>
      <c r="H411" s="31"/>
      <c r="I411" s="31"/>
    </row>
    <row r="412" spans="6:9" ht="18.75">
      <c r="F412" s="19"/>
      <c r="G412" s="31"/>
      <c r="H412" s="31"/>
      <c r="I412" s="31"/>
    </row>
    <row r="413" spans="6:9" ht="18.75">
      <c r="F413" s="19"/>
      <c r="G413" s="31"/>
      <c r="H413" s="31"/>
      <c r="I413" s="31"/>
    </row>
    <row r="414" spans="6:9" ht="18.75">
      <c r="F414" s="19"/>
      <c r="G414" s="31"/>
      <c r="H414" s="31"/>
      <c r="I414" s="31"/>
    </row>
    <row r="415" spans="6:9" ht="18.75">
      <c r="F415" s="19"/>
      <c r="G415" s="31"/>
      <c r="H415" s="31"/>
      <c r="I415" s="31"/>
    </row>
    <row r="416" spans="6:9" ht="18.75">
      <c r="F416" s="19"/>
      <c r="G416" s="31"/>
      <c r="H416" s="31"/>
      <c r="I416" s="31"/>
    </row>
    <row r="417" spans="6:9" ht="18.75">
      <c r="F417" s="19"/>
      <c r="G417" s="31"/>
      <c r="H417" s="31"/>
      <c r="I417" s="31"/>
    </row>
    <row r="418" spans="6:9" ht="18.75">
      <c r="F418" s="19"/>
      <c r="G418" s="31"/>
      <c r="H418" s="31"/>
      <c r="I418" s="31"/>
    </row>
    <row r="419" spans="6:9" ht="18.75">
      <c r="F419" s="19"/>
      <c r="G419" s="31"/>
      <c r="H419" s="31"/>
      <c r="I419" s="31"/>
    </row>
    <row r="420" spans="6:9" ht="18.75">
      <c r="F420" s="19"/>
      <c r="G420" s="31"/>
      <c r="H420" s="31"/>
      <c r="I420" s="31"/>
    </row>
    <row r="421" spans="6:9" ht="18.75">
      <c r="F421" s="19"/>
      <c r="G421" s="31"/>
      <c r="H421" s="31"/>
      <c r="I421" s="31"/>
    </row>
    <row r="422" spans="6:9" ht="18.75">
      <c r="F422" s="19"/>
      <c r="G422" s="31"/>
      <c r="H422" s="31"/>
      <c r="I422" s="31"/>
    </row>
    <row r="423" spans="6:9" ht="18.75">
      <c r="F423" s="19"/>
      <c r="G423" s="31"/>
      <c r="H423" s="31"/>
      <c r="I423" s="31"/>
    </row>
    <row r="424" spans="6:9" ht="18.75">
      <c r="F424" s="19"/>
      <c r="G424" s="31"/>
      <c r="H424" s="31"/>
      <c r="I424" s="31"/>
    </row>
    <row r="425" spans="6:9" ht="18.75">
      <c r="F425" s="19"/>
      <c r="G425" s="31"/>
      <c r="H425" s="31"/>
      <c r="I425" s="31"/>
    </row>
    <row r="426" spans="6:9" ht="18.75">
      <c r="F426" s="19"/>
      <c r="G426" s="31"/>
      <c r="H426" s="31"/>
      <c r="I426" s="31"/>
    </row>
    <row r="427" spans="6:9" ht="18.75">
      <c r="F427" s="19"/>
      <c r="G427" s="31"/>
      <c r="H427" s="31"/>
      <c r="I427" s="31"/>
    </row>
    <row r="428" spans="6:9" ht="18.75">
      <c r="F428" s="19"/>
      <c r="G428" s="31"/>
      <c r="H428" s="31"/>
      <c r="I428" s="31"/>
    </row>
    <row r="429" spans="6:9" ht="18.75">
      <c r="F429" s="19"/>
      <c r="G429" s="31"/>
      <c r="H429" s="31"/>
      <c r="I429" s="31"/>
    </row>
    <row r="430" spans="6:9" ht="18.75">
      <c r="F430" s="19"/>
      <c r="G430" s="31"/>
      <c r="H430" s="31"/>
      <c r="I430" s="31"/>
    </row>
    <row r="431" spans="6:9" ht="18.75">
      <c r="F431" s="19"/>
      <c r="G431" s="31"/>
      <c r="H431" s="31"/>
      <c r="I431" s="31"/>
    </row>
    <row r="432" spans="6:9" ht="18.75">
      <c r="F432" s="19"/>
      <c r="G432" s="31"/>
      <c r="H432" s="31"/>
      <c r="I432" s="31"/>
    </row>
    <row r="433" spans="6:9" ht="18.75">
      <c r="F433" s="19"/>
      <c r="G433" s="31"/>
      <c r="H433" s="31"/>
      <c r="I433" s="31"/>
    </row>
    <row r="434" spans="6:9" ht="18.75">
      <c r="F434" s="19"/>
      <c r="G434" s="31"/>
      <c r="H434" s="31"/>
      <c r="I434" s="31"/>
    </row>
    <row r="435" spans="6:9" ht="18.75">
      <c r="F435" s="19"/>
      <c r="G435" s="31"/>
      <c r="H435" s="31"/>
      <c r="I435" s="31"/>
    </row>
    <row r="436" spans="6:9" ht="18.75">
      <c r="F436" s="19"/>
      <c r="G436" s="31"/>
      <c r="H436" s="31"/>
      <c r="I436" s="31"/>
    </row>
    <row r="437" spans="6:9" ht="18.75">
      <c r="F437" s="19"/>
      <c r="G437" s="31"/>
      <c r="H437" s="31"/>
      <c r="I437" s="31"/>
    </row>
    <row r="438" spans="6:9" ht="18.75">
      <c r="F438" s="19"/>
      <c r="G438" s="31"/>
      <c r="H438" s="31"/>
      <c r="I438" s="31"/>
    </row>
    <row r="439" spans="6:9" ht="18.75">
      <c r="F439" s="19"/>
      <c r="G439" s="31"/>
      <c r="H439" s="31"/>
      <c r="I439" s="31"/>
    </row>
    <row r="440" spans="6:9" ht="18.75">
      <c r="F440" s="19"/>
      <c r="G440" s="31"/>
      <c r="H440" s="31"/>
      <c r="I440" s="31"/>
    </row>
    <row r="441" spans="6:9" ht="18.75">
      <c r="F441" s="19"/>
      <c r="G441" s="31"/>
      <c r="H441" s="31"/>
      <c r="I441" s="31"/>
    </row>
    <row r="442" spans="6:9" ht="18.75">
      <c r="F442" s="19"/>
      <c r="G442" s="31"/>
      <c r="H442" s="31"/>
      <c r="I442" s="31"/>
    </row>
    <row r="443" spans="6:9" ht="18.75">
      <c r="F443" s="19"/>
      <c r="G443" s="31"/>
      <c r="H443" s="31"/>
      <c r="I443" s="31"/>
    </row>
    <row r="444" spans="6:9" ht="18.75">
      <c r="F444" s="19"/>
      <c r="G444" s="31"/>
      <c r="H444" s="31"/>
      <c r="I444" s="31"/>
    </row>
    <row r="445" spans="6:9" ht="18.75">
      <c r="F445" s="19"/>
      <c r="G445" s="31"/>
      <c r="H445" s="31"/>
      <c r="I445" s="31"/>
    </row>
    <row r="446" spans="6:9" ht="18.75">
      <c r="F446" s="19"/>
      <c r="G446" s="31"/>
      <c r="H446" s="31"/>
      <c r="I446" s="31"/>
    </row>
    <row r="447" spans="6:9" ht="18.75">
      <c r="F447" s="19"/>
      <c r="G447" s="31"/>
      <c r="H447" s="31"/>
      <c r="I447" s="31"/>
    </row>
    <row r="448" spans="6:9" ht="18.75">
      <c r="F448" s="19"/>
      <c r="G448" s="31"/>
      <c r="H448" s="31"/>
      <c r="I448" s="31"/>
    </row>
    <row r="449" spans="6:9" ht="18.75">
      <c r="F449" s="19"/>
      <c r="G449" s="31"/>
      <c r="H449" s="31"/>
      <c r="I449" s="31"/>
    </row>
    <row r="450" spans="6:9" ht="18.75">
      <c r="F450" s="19"/>
      <c r="G450" s="31"/>
      <c r="H450" s="31"/>
      <c r="I450" s="31"/>
    </row>
    <row r="451" spans="6:9" ht="18.75">
      <c r="F451" s="19"/>
      <c r="G451" s="31"/>
      <c r="H451" s="31"/>
      <c r="I451" s="31"/>
    </row>
    <row r="452" spans="6:9" ht="18.75">
      <c r="F452" s="19"/>
      <c r="G452" s="31"/>
      <c r="H452" s="31"/>
      <c r="I452" s="31"/>
    </row>
    <row r="453" spans="6:9" ht="18.75">
      <c r="F453" s="19"/>
      <c r="G453" s="31"/>
      <c r="H453" s="31"/>
      <c r="I453" s="31"/>
    </row>
    <row r="454" spans="6:9" ht="18.75">
      <c r="F454" s="19"/>
      <c r="G454" s="31"/>
      <c r="H454" s="31"/>
      <c r="I454" s="31"/>
    </row>
    <row r="455" spans="6:9" ht="18.75">
      <c r="F455" s="19"/>
      <c r="G455" s="31"/>
      <c r="H455" s="31"/>
      <c r="I455" s="31"/>
    </row>
    <row r="456" spans="6:9" ht="18.75">
      <c r="F456" s="19"/>
      <c r="G456" s="31"/>
      <c r="H456" s="31"/>
      <c r="I456" s="31"/>
    </row>
    <row r="457" spans="6:9" ht="18.75">
      <c r="F457" s="19"/>
      <c r="G457" s="31"/>
      <c r="H457" s="31"/>
      <c r="I457" s="31"/>
    </row>
    <row r="458" spans="6:9" ht="18.75">
      <c r="F458" s="19"/>
      <c r="G458" s="31"/>
      <c r="H458" s="31"/>
      <c r="I458" s="31"/>
    </row>
    <row r="459" spans="6:9" ht="18.75">
      <c r="F459" s="19"/>
      <c r="G459" s="31"/>
      <c r="H459" s="31"/>
      <c r="I459" s="31"/>
    </row>
    <row r="460" spans="6:9" ht="18.75">
      <c r="F460" s="19"/>
      <c r="G460" s="31"/>
      <c r="H460" s="31"/>
      <c r="I460" s="31"/>
    </row>
    <row r="461" spans="6:9" ht="18.75">
      <c r="F461" s="19"/>
      <c r="G461" s="31"/>
      <c r="H461" s="31"/>
      <c r="I461" s="31"/>
    </row>
    <row r="462" spans="6:9" ht="18.75">
      <c r="F462" s="19"/>
      <c r="G462" s="31"/>
      <c r="H462" s="31"/>
      <c r="I462" s="31"/>
    </row>
    <row r="463" spans="6:9" ht="18.75">
      <c r="F463" s="19"/>
      <c r="G463" s="31"/>
      <c r="H463" s="31"/>
      <c r="I463" s="31"/>
    </row>
    <row r="464" spans="6:9" ht="18.75">
      <c r="F464" s="19"/>
      <c r="G464" s="31"/>
      <c r="H464" s="31"/>
      <c r="I464" s="31"/>
    </row>
    <row r="465" spans="6:9" ht="18.75">
      <c r="F465" s="19"/>
      <c r="G465" s="31"/>
      <c r="H465" s="31"/>
      <c r="I465" s="31"/>
    </row>
    <row r="466" spans="6:9" ht="18.75">
      <c r="F466" s="19"/>
      <c r="G466" s="31"/>
      <c r="H466" s="31"/>
      <c r="I466" s="31"/>
    </row>
    <row r="467" spans="6:9" ht="18.75">
      <c r="F467" s="19"/>
      <c r="G467" s="31"/>
      <c r="H467" s="31"/>
      <c r="I467" s="31"/>
    </row>
    <row r="468" spans="6:9" ht="18.75">
      <c r="F468" s="19"/>
      <c r="G468" s="31"/>
      <c r="H468" s="31"/>
      <c r="I468" s="31"/>
    </row>
    <row r="469" spans="6:9" ht="18.75">
      <c r="F469" s="19"/>
      <c r="G469" s="31"/>
      <c r="H469" s="31"/>
      <c r="I469" s="31"/>
    </row>
    <row r="470" spans="6:9" ht="18.75">
      <c r="F470" s="19"/>
      <c r="G470" s="31"/>
      <c r="H470" s="31"/>
      <c r="I470" s="31"/>
    </row>
    <row r="471" spans="6:9" ht="18.75">
      <c r="F471" s="19"/>
      <c r="G471" s="31"/>
      <c r="H471" s="31"/>
      <c r="I471" s="31"/>
    </row>
    <row r="472" spans="6:9" ht="18.75">
      <c r="F472" s="19"/>
      <c r="G472" s="31"/>
      <c r="H472" s="31"/>
      <c r="I472" s="31"/>
    </row>
    <row r="473" spans="6:9" ht="18.75">
      <c r="F473" s="19"/>
      <c r="G473" s="31"/>
      <c r="H473" s="31"/>
      <c r="I473" s="31"/>
    </row>
    <row r="474" spans="6:9" ht="18.75">
      <c r="F474" s="19"/>
      <c r="G474" s="31"/>
      <c r="H474" s="31"/>
      <c r="I474" s="31"/>
    </row>
    <row r="475" spans="6:9" ht="18.75">
      <c r="F475" s="19"/>
      <c r="G475" s="31"/>
      <c r="H475" s="31"/>
      <c r="I475" s="31"/>
    </row>
    <row r="476" spans="6:9" ht="18.75">
      <c r="F476" s="19"/>
      <c r="G476" s="31"/>
      <c r="H476" s="31"/>
      <c r="I476" s="31"/>
    </row>
    <row r="477" spans="6:9" ht="18.75">
      <c r="F477" s="19"/>
      <c r="G477" s="31"/>
      <c r="H477" s="31"/>
      <c r="I477" s="31"/>
    </row>
    <row r="478" spans="6:9" ht="18.75">
      <c r="F478" s="19"/>
      <c r="G478" s="31"/>
      <c r="H478" s="31"/>
      <c r="I478" s="31"/>
    </row>
    <row r="479" spans="6:9" ht="18.75">
      <c r="F479" s="19"/>
      <c r="G479" s="31"/>
      <c r="H479" s="31"/>
      <c r="I479" s="31"/>
    </row>
    <row r="480" spans="6:9" ht="18.75">
      <c r="F480" s="19"/>
      <c r="G480" s="31"/>
      <c r="H480" s="31"/>
      <c r="I480" s="31"/>
    </row>
    <row r="481" spans="6:9" ht="18.75">
      <c r="F481" s="19"/>
      <c r="G481" s="31"/>
      <c r="H481" s="31"/>
      <c r="I481" s="31"/>
    </row>
    <row r="482" spans="6:9" ht="18.75">
      <c r="F482" s="19"/>
      <c r="G482" s="31"/>
      <c r="H482" s="31"/>
      <c r="I482" s="31"/>
    </row>
    <row r="483" spans="6:9" ht="18.75">
      <c r="F483" s="19"/>
      <c r="G483" s="31"/>
      <c r="H483" s="31"/>
      <c r="I483" s="31"/>
    </row>
    <row r="484" spans="6:9" ht="18.75">
      <c r="F484" s="19"/>
      <c r="G484" s="31"/>
      <c r="H484" s="31"/>
      <c r="I484" s="31"/>
    </row>
    <row r="485" spans="6:9" ht="18.75">
      <c r="F485" s="19"/>
      <c r="G485" s="31"/>
      <c r="H485" s="31"/>
      <c r="I485" s="31"/>
    </row>
    <row r="486" spans="6:9" ht="18.75">
      <c r="F486" s="19"/>
      <c r="G486" s="31"/>
      <c r="H486" s="31"/>
      <c r="I486" s="31"/>
    </row>
    <row r="487" spans="6:9" ht="18.75">
      <c r="F487" s="19"/>
      <c r="G487" s="31"/>
      <c r="H487" s="31"/>
      <c r="I487" s="31"/>
    </row>
    <row r="488" spans="6:9" ht="18.75">
      <c r="F488" s="19"/>
      <c r="G488" s="31"/>
      <c r="H488" s="31"/>
      <c r="I488" s="31"/>
    </row>
    <row r="489" spans="6:9" ht="18.75">
      <c r="F489" s="19"/>
      <c r="G489" s="31"/>
      <c r="H489" s="31"/>
      <c r="I489" s="31"/>
    </row>
    <row r="490" spans="6:9" ht="18.75">
      <c r="F490" s="19"/>
      <c r="G490" s="31"/>
      <c r="H490" s="31"/>
      <c r="I490" s="31"/>
    </row>
    <row r="491" spans="6:9" ht="18.75">
      <c r="F491" s="19"/>
      <c r="G491" s="31"/>
      <c r="H491" s="31"/>
      <c r="I491" s="31"/>
    </row>
    <row r="492" spans="6:9" ht="18.75">
      <c r="F492" s="19"/>
      <c r="G492" s="31"/>
      <c r="H492" s="31"/>
      <c r="I492" s="31"/>
    </row>
    <row r="493" spans="6:9" ht="18.75">
      <c r="F493" s="19"/>
      <c r="G493" s="31"/>
      <c r="H493" s="31"/>
      <c r="I493" s="31"/>
    </row>
    <row r="494" spans="6:9" ht="18.75">
      <c r="F494" s="19"/>
      <c r="G494" s="31"/>
      <c r="H494" s="31"/>
      <c r="I494" s="31"/>
    </row>
    <row r="495" spans="6:9" ht="18.75">
      <c r="F495" s="19"/>
      <c r="G495" s="31"/>
      <c r="H495" s="31"/>
      <c r="I495" s="31"/>
    </row>
    <row r="496" spans="6:9" ht="18.75">
      <c r="F496" s="19"/>
      <c r="G496" s="31"/>
      <c r="H496" s="31"/>
      <c r="I496" s="31"/>
    </row>
    <row r="497" spans="6:9" ht="18.75">
      <c r="F497" s="19"/>
      <c r="G497" s="31"/>
      <c r="H497" s="31"/>
      <c r="I497" s="31"/>
    </row>
    <row r="498" spans="6:9" ht="18.75">
      <c r="F498" s="19"/>
      <c r="G498" s="31"/>
      <c r="H498" s="31"/>
      <c r="I498" s="31"/>
    </row>
    <row r="499" spans="6:9" ht="18.75">
      <c r="F499" s="19"/>
      <c r="G499" s="31"/>
      <c r="H499" s="31"/>
      <c r="I499" s="31"/>
    </row>
    <row r="500" spans="6:9" ht="18.75">
      <c r="F500" s="19"/>
      <c r="G500" s="31"/>
      <c r="H500" s="31"/>
      <c r="I500" s="31"/>
    </row>
    <row r="501" spans="6:9" ht="18.75">
      <c r="F501" s="19"/>
      <c r="G501" s="31"/>
      <c r="H501" s="31"/>
      <c r="I501" s="31"/>
    </row>
    <row r="502" spans="6:9" ht="18.75">
      <c r="F502" s="19"/>
      <c r="G502" s="31"/>
      <c r="H502" s="31"/>
      <c r="I502" s="31"/>
    </row>
    <row r="503" spans="6:9" ht="18.75">
      <c r="F503" s="19"/>
      <c r="G503" s="31"/>
      <c r="H503" s="31"/>
      <c r="I503" s="31"/>
    </row>
    <row r="504" spans="6:9" ht="18.75">
      <c r="F504" s="19"/>
      <c r="G504" s="31"/>
      <c r="H504" s="31"/>
      <c r="I504" s="31"/>
    </row>
    <row r="505" spans="6:9" ht="18.75">
      <c r="F505" s="19"/>
      <c r="G505" s="31"/>
      <c r="H505" s="31"/>
      <c r="I505" s="31"/>
    </row>
    <row r="506" spans="6:9" ht="18.75">
      <c r="F506" s="19"/>
      <c r="G506" s="31"/>
      <c r="H506" s="31"/>
      <c r="I506" s="31"/>
    </row>
    <row r="507" spans="6:9" ht="18.75">
      <c r="F507" s="19"/>
      <c r="G507" s="31"/>
      <c r="H507" s="31"/>
      <c r="I507" s="31"/>
    </row>
    <row r="508" spans="6:9" ht="18.75">
      <c r="F508" s="19"/>
      <c r="G508" s="31"/>
      <c r="H508" s="31"/>
      <c r="I508" s="31"/>
    </row>
    <row r="509" spans="6:9" ht="18.75">
      <c r="F509" s="19"/>
      <c r="G509" s="31"/>
      <c r="H509" s="31"/>
      <c r="I509" s="31"/>
    </row>
    <row r="510" spans="6:9" ht="18.75">
      <c r="F510" s="19"/>
      <c r="G510" s="31"/>
      <c r="H510" s="31"/>
      <c r="I510" s="31"/>
    </row>
    <row r="511" spans="6:9" ht="18.75">
      <c r="F511" s="19"/>
      <c r="G511" s="31"/>
      <c r="H511" s="31"/>
      <c r="I511" s="31"/>
    </row>
    <row r="512" spans="6:9" ht="18.75">
      <c r="F512" s="19"/>
      <c r="G512" s="31"/>
      <c r="H512" s="31"/>
      <c r="I512" s="31"/>
    </row>
    <row r="513" spans="6:9" ht="18.75">
      <c r="F513" s="19"/>
      <c r="G513" s="31"/>
      <c r="H513" s="31"/>
      <c r="I513" s="31"/>
    </row>
    <row r="514" spans="6:9" ht="18.75">
      <c r="F514" s="19"/>
      <c r="G514" s="31"/>
      <c r="H514" s="31"/>
      <c r="I514" s="31"/>
    </row>
    <row r="515" spans="6:9" ht="18.75">
      <c r="F515" s="19"/>
      <c r="G515" s="31"/>
      <c r="H515" s="31"/>
      <c r="I515" s="31"/>
    </row>
    <row r="516" spans="6:9" ht="18.75">
      <c r="F516" s="19"/>
      <c r="G516" s="31"/>
      <c r="H516" s="31"/>
      <c r="I516" s="31"/>
    </row>
    <row r="517" spans="6:9" ht="18.75">
      <c r="F517" s="19"/>
      <c r="G517" s="31"/>
      <c r="H517" s="31"/>
      <c r="I517" s="31"/>
    </row>
    <row r="518" spans="6:9" ht="18.75">
      <c r="F518" s="19"/>
      <c r="G518" s="31"/>
      <c r="H518" s="31"/>
      <c r="I518" s="31"/>
    </row>
    <row r="519" spans="6:9" ht="18.75">
      <c r="F519" s="19"/>
      <c r="G519" s="31"/>
      <c r="H519" s="31"/>
      <c r="I519" s="31"/>
    </row>
    <row r="520" spans="6:9" ht="18.75">
      <c r="F520" s="19"/>
      <c r="G520" s="31"/>
      <c r="H520" s="31"/>
      <c r="I520" s="31"/>
    </row>
    <row r="521" spans="6:9" ht="18.75">
      <c r="F521" s="19"/>
      <c r="G521" s="31"/>
      <c r="H521" s="31"/>
      <c r="I521" s="31"/>
    </row>
    <row r="522" spans="6:9" ht="18.75">
      <c r="F522" s="19"/>
      <c r="G522" s="31"/>
      <c r="H522" s="31"/>
      <c r="I522" s="31"/>
    </row>
    <row r="523" spans="6:9" ht="18.75">
      <c r="F523" s="19"/>
      <c r="G523" s="31"/>
      <c r="H523" s="31"/>
      <c r="I523" s="31"/>
    </row>
    <row r="524" spans="6:9" ht="18.75">
      <c r="F524" s="19"/>
      <c r="G524" s="31"/>
      <c r="H524" s="31"/>
      <c r="I524" s="31"/>
    </row>
    <row r="525" spans="6:9" ht="18.75">
      <c r="F525" s="19"/>
      <c r="G525" s="31"/>
      <c r="H525" s="31"/>
      <c r="I525" s="31"/>
    </row>
    <row r="526" spans="6:9" ht="18.75">
      <c r="F526" s="19"/>
      <c r="G526" s="31"/>
      <c r="H526" s="31"/>
      <c r="I526" s="31"/>
    </row>
    <row r="527" spans="6:9" ht="18.75">
      <c r="F527" s="19"/>
      <c r="G527" s="31"/>
      <c r="H527" s="31"/>
      <c r="I527" s="31"/>
    </row>
    <row r="528" spans="6:9" ht="18.75">
      <c r="F528" s="19"/>
      <c r="G528" s="31"/>
      <c r="H528" s="31"/>
      <c r="I528" s="31"/>
    </row>
    <row r="529" spans="6:9" ht="18.75">
      <c r="F529" s="19"/>
      <c r="G529" s="31"/>
      <c r="H529" s="31"/>
      <c r="I529" s="31"/>
    </row>
    <row r="530" spans="6:9" ht="18.75">
      <c r="F530" s="19"/>
      <c r="G530" s="31"/>
      <c r="H530" s="31"/>
      <c r="I530" s="31"/>
    </row>
    <row r="531" spans="6:9" ht="18.75">
      <c r="F531" s="19"/>
      <c r="G531" s="31"/>
      <c r="H531" s="31"/>
      <c r="I531" s="31"/>
    </row>
    <row r="532" spans="6:9" ht="18.75">
      <c r="F532" s="19"/>
      <c r="G532" s="31"/>
      <c r="H532" s="31"/>
      <c r="I532" s="31"/>
    </row>
    <row r="533" spans="6:9" ht="18.75">
      <c r="F533" s="19"/>
      <c r="G533" s="31"/>
      <c r="H533" s="31"/>
      <c r="I533" s="31"/>
    </row>
    <row r="534" spans="6:9" ht="18.75">
      <c r="F534" s="19"/>
      <c r="G534" s="31"/>
      <c r="H534" s="31"/>
      <c r="I534" s="31"/>
    </row>
    <row r="535" spans="6:9" ht="18.75">
      <c r="F535" s="19"/>
      <c r="G535" s="31"/>
      <c r="H535" s="31"/>
      <c r="I535" s="31"/>
    </row>
    <row r="536" spans="6:9" ht="18.75">
      <c r="F536" s="19"/>
      <c r="G536" s="31"/>
      <c r="H536" s="31"/>
      <c r="I536" s="31"/>
    </row>
    <row r="537" spans="6:9" ht="18.75">
      <c r="F537" s="19"/>
      <c r="G537" s="31"/>
      <c r="H537" s="31"/>
      <c r="I537" s="31"/>
    </row>
    <row r="538" spans="6:9" ht="18.75">
      <c r="F538" s="19"/>
      <c r="G538" s="31"/>
      <c r="H538" s="31"/>
      <c r="I538" s="31"/>
    </row>
    <row r="539" spans="6:9" ht="18.75">
      <c r="F539" s="19"/>
      <c r="G539" s="31"/>
      <c r="H539" s="31"/>
      <c r="I539" s="31"/>
    </row>
    <row r="540" spans="6:9" ht="18.75">
      <c r="F540" s="19"/>
      <c r="G540" s="31"/>
      <c r="H540" s="31"/>
      <c r="I540" s="31"/>
    </row>
    <row r="541" spans="6:9" ht="18.75">
      <c r="F541" s="19"/>
      <c r="G541" s="31"/>
      <c r="H541" s="31"/>
      <c r="I541" s="31"/>
    </row>
    <row r="542" spans="6:9" ht="18.75">
      <c r="F542" s="19"/>
      <c r="G542" s="31"/>
      <c r="H542" s="31"/>
      <c r="I542" s="31"/>
    </row>
    <row r="543" spans="6:9" ht="18.75">
      <c r="F543" s="19"/>
      <c r="G543" s="31"/>
      <c r="H543" s="31"/>
      <c r="I543" s="31"/>
    </row>
    <row r="544" spans="6:9" ht="18.75">
      <c r="F544" s="19"/>
      <c r="G544" s="31"/>
      <c r="H544" s="31"/>
      <c r="I544" s="31"/>
    </row>
    <row r="545" spans="6:9" ht="18.75">
      <c r="F545" s="19"/>
      <c r="G545" s="31"/>
      <c r="H545" s="31"/>
      <c r="I545" s="31"/>
    </row>
    <row r="546" spans="6:9" ht="18.75">
      <c r="F546" s="19"/>
      <c r="G546" s="31"/>
      <c r="H546" s="31"/>
      <c r="I546" s="31"/>
    </row>
    <row r="547" spans="6:9" ht="18.75">
      <c r="F547" s="19"/>
      <c r="G547" s="31"/>
      <c r="H547" s="31"/>
      <c r="I547" s="31"/>
    </row>
    <row r="548" spans="6:9" ht="18.75">
      <c r="F548" s="19"/>
      <c r="G548" s="31"/>
      <c r="H548" s="31"/>
      <c r="I548" s="31"/>
    </row>
    <row r="549" spans="6:9" ht="18.75">
      <c r="F549" s="19"/>
      <c r="G549" s="31"/>
      <c r="H549" s="31"/>
      <c r="I549" s="31"/>
    </row>
    <row r="550" spans="6:9" ht="18.75">
      <c r="F550" s="19"/>
      <c r="G550" s="31"/>
      <c r="H550" s="31"/>
      <c r="I550" s="31"/>
    </row>
    <row r="551" spans="6:9" ht="18.75">
      <c r="F551" s="19"/>
      <c r="G551" s="31"/>
      <c r="H551" s="31"/>
      <c r="I551" s="31"/>
    </row>
    <row r="552" spans="6:9" ht="18.75">
      <c r="F552" s="19"/>
      <c r="G552" s="31"/>
      <c r="H552" s="31"/>
      <c r="I552" s="31"/>
    </row>
    <row r="553" spans="6:9" ht="18.75">
      <c r="F553" s="19"/>
      <c r="G553" s="31"/>
      <c r="H553" s="31"/>
      <c r="I553" s="31"/>
    </row>
    <row r="554" spans="6:9" ht="18.75">
      <c r="F554" s="19"/>
      <c r="G554" s="31"/>
      <c r="H554" s="31"/>
      <c r="I554" s="31"/>
    </row>
    <row r="555" spans="6:9" ht="18.75">
      <c r="F555" s="19"/>
      <c r="G555" s="31"/>
      <c r="H555" s="31"/>
      <c r="I555" s="31"/>
    </row>
    <row r="556" spans="6:9" ht="18.75">
      <c r="F556" s="19"/>
      <c r="G556" s="31"/>
      <c r="H556" s="31"/>
      <c r="I556" s="31"/>
    </row>
    <row r="557" spans="6:9" ht="18.75">
      <c r="F557" s="19"/>
      <c r="G557" s="31"/>
      <c r="H557" s="31"/>
      <c r="I557" s="31"/>
    </row>
    <row r="558" spans="6:9" ht="18.75">
      <c r="F558" s="19"/>
      <c r="G558" s="31"/>
      <c r="H558" s="31"/>
      <c r="I558" s="31"/>
    </row>
    <row r="559" spans="6:9" ht="18.75">
      <c r="F559" s="19"/>
      <c r="G559" s="31"/>
      <c r="H559" s="31"/>
      <c r="I559" s="31"/>
    </row>
    <row r="560" spans="6:9" ht="18.75">
      <c r="F560" s="19"/>
      <c r="G560" s="31"/>
      <c r="H560" s="31"/>
      <c r="I560" s="31"/>
    </row>
    <row r="561" spans="6:9" ht="18.75">
      <c r="F561" s="19"/>
      <c r="G561" s="31"/>
      <c r="H561" s="31"/>
      <c r="I561" s="31"/>
    </row>
    <row r="562" spans="6:9" ht="18.75">
      <c r="F562" s="19"/>
      <c r="G562" s="31"/>
      <c r="H562" s="31"/>
      <c r="I562" s="31"/>
    </row>
    <row r="563" spans="6:9" ht="18.75">
      <c r="F563" s="19"/>
      <c r="G563" s="31"/>
      <c r="H563" s="31"/>
      <c r="I563" s="31"/>
    </row>
    <row r="564" spans="6:9" ht="18.75">
      <c r="F564" s="19"/>
      <c r="G564" s="31"/>
      <c r="H564" s="31"/>
      <c r="I564" s="31"/>
    </row>
    <row r="565" spans="6:9" ht="18.75">
      <c r="F565" s="19"/>
      <c r="G565" s="31"/>
      <c r="H565" s="31"/>
      <c r="I565" s="31"/>
    </row>
    <row r="566" spans="6:9" ht="18.75">
      <c r="F566" s="19"/>
      <c r="G566" s="31"/>
      <c r="H566" s="31"/>
      <c r="I566" s="31"/>
    </row>
    <row r="567" spans="6:9" ht="18.75">
      <c r="F567" s="19"/>
      <c r="G567" s="31"/>
      <c r="H567" s="31"/>
      <c r="I567" s="31"/>
    </row>
    <row r="568" spans="6:9" ht="18.75">
      <c r="F568" s="19"/>
      <c r="G568" s="31"/>
      <c r="H568" s="31"/>
      <c r="I568" s="31"/>
    </row>
    <row r="569" spans="6:9" ht="18.75">
      <c r="F569" s="19"/>
      <c r="G569" s="31"/>
      <c r="H569" s="31"/>
      <c r="I569" s="31"/>
    </row>
    <row r="570" spans="6:9" ht="18.75">
      <c r="F570" s="19"/>
      <c r="G570" s="31"/>
      <c r="H570" s="31"/>
      <c r="I570" s="31"/>
    </row>
    <row r="571" spans="6:9" ht="18.75">
      <c r="F571" s="19"/>
      <c r="G571" s="31"/>
      <c r="H571" s="31"/>
      <c r="I571" s="31"/>
    </row>
    <row r="572" spans="6:9" ht="18.75">
      <c r="F572" s="19"/>
      <c r="G572" s="31"/>
      <c r="H572" s="31"/>
      <c r="I572" s="31"/>
    </row>
    <row r="573" spans="6:9" ht="18.75">
      <c r="F573" s="19"/>
      <c r="G573" s="31"/>
      <c r="H573" s="31"/>
      <c r="I573" s="31"/>
    </row>
    <row r="574" spans="6:9" ht="18.75">
      <c r="F574" s="19"/>
      <c r="G574" s="31"/>
      <c r="H574" s="31"/>
      <c r="I574" s="31"/>
    </row>
    <row r="575" spans="6:9" ht="18.75">
      <c r="F575" s="19"/>
      <c r="G575" s="31"/>
      <c r="H575" s="31"/>
      <c r="I575" s="31"/>
    </row>
    <row r="576" spans="6:9" ht="18.75">
      <c r="F576" s="19"/>
      <c r="G576" s="31"/>
      <c r="H576" s="31"/>
      <c r="I576" s="31"/>
    </row>
    <row r="577" spans="6:9" ht="18.75">
      <c r="F577" s="19"/>
      <c r="G577" s="31"/>
      <c r="H577" s="31"/>
      <c r="I577" s="31"/>
    </row>
    <row r="578" spans="6:9" ht="18.75">
      <c r="F578" s="19"/>
      <c r="G578" s="31"/>
      <c r="H578" s="31"/>
      <c r="I578" s="31"/>
    </row>
    <row r="579" spans="6:9" ht="18.75">
      <c r="F579" s="19"/>
      <c r="G579" s="31"/>
      <c r="H579" s="31"/>
      <c r="I579" s="31"/>
    </row>
    <row r="580" spans="6:9" ht="18.75">
      <c r="F580" s="19"/>
      <c r="G580" s="31"/>
      <c r="H580" s="31"/>
      <c r="I580" s="31"/>
    </row>
    <row r="581" spans="6:9" ht="18.75">
      <c r="F581" s="19"/>
      <c r="G581" s="31"/>
      <c r="H581" s="31"/>
      <c r="I581" s="31"/>
    </row>
    <row r="582" spans="6:9" ht="18.75">
      <c r="F582" s="19"/>
      <c r="G582" s="31"/>
      <c r="H582" s="31"/>
      <c r="I582" s="31"/>
    </row>
    <row r="583" spans="6:9" ht="18.75">
      <c r="F583" s="19"/>
      <c r="G583" s="31"/>
      <c r="H583" s="31"/>
      <c r="I583" s="31"/>
    </row>
    <row r="584" spans="6:9" ht="18.75">
      <c r="F584" s="19"/>
      <c r="G584" s="31"/>
      <c r="H584" s="31"/>
      <c r="I584" s="31"/>
    </row>
    <row r="585" spans="6:9" ht="18.75">
      <c r="F585" s="19"/>
      <c r="G585" s="31"/>
      <c r="H585" s="31"/>
      <c r="I585" s="31"/>
    </row>
    <row r="586" spans="6:9" ht="18.75">
      <c r="F586" s="19"/>
      <c r="G586" s="31"/>
      <c r="H586" s="31"/>
      <c r="I586" s="31"/>
    </row>
    <row r="587" spans="6:9" ht="18.75">
      <c r="F587" s="19"/>
      <c r="G587" s="31"/>
      <c r="H587" s="31"/>
      <c r="I587" s="31"/>
    </row>
    <row r="588" spans="6:9" ht="18.75">
      <c r="F588" s="19"/>
      <c r="G588" s="31"/>
      <c r="H588" s="31"/>
      <c r="I588" s="31"/>
    </row>
    <row r="589" spans="6:9" ht="18.75">
      <c r="F589" s="19"/>
      <c r="G589" s="31"/>
      <c r="H589" s="31"/>
      <c r="I589" s="31"/>
    </row>
    <row r="590" spans="6:9" ht="18.75">
      <c r="F590" s="19"/>
      <c r="G590" s="31"/>
      <c r="H590" s="31"/>
      <c r="I590" s="31"/>
    </row>
    <row r="591" spans="6:9" ht="18.75">
      <c r="F591" s="19"/>
      <c r="G591" s="31"/>
      <c r="H591" s="31"/>
      <c r="I591" s="31"/>
    </row>
    <row r="592" spans="6:9" ht="18.75">
      <c r="F592" s="19"/>
      <c r="G592" s="31"/>
      <c r="H592" s="31"/>
      <c r="I592" s="31"/>
    </row>
    <row r="593" spans="6:9" ht="18.75">
      <c r="F593" s="19"/>
      <c r="G593" s="31"/>
      <c r="H593" s="31"/>
      <c r="I593" s="31"/>
    </row>
    <row r="594" spans="6:9" ht="18.75">
      <c r="F594" s="19"/>
      <c r="G594" s="31"/>
      <c r="H594" s="31"/>
      <c r="I594" s="31"/>
    </row>
    <row r="595" spans="6:9" ht="18.75">
      <c r="F595" s="19"/>
      <c r="G595" s="31"/>
      <c r="H595" s="31"/>
      <c r="I595" s="31"/>
    </row>
    <row r="596" spans="6:9" ht="18.75">
      <c r="F596" s="19"/>
      <c r="G596" s="31"/>
      <c r="H596" s="31"/>
      <c r="I596" s="31"/>
    </row>
    <row r="597" spans="6:9" ht="18.75">
      <c r="F597" s="19"/>
      <c r="G597" s="31"/>
      <c r="H597" s="31"/>
      <c r="I597" s="31"/>
    </row>
    <row r="598" spans="6:9" ht="18.75">
      <c r="F598" s="19"/>
      <c r="G598" s="31"/>
      <c r="H598" s="31"/>
      <c r="I598" s="31"/>
    </row>
    <row r="599" spans="6:9" ht="18.75">
      <c r="F599" s="19"/>
      <c r="G599" s="31"/>
      <c r="H599" s="31"/>
      <c r="I599" s="31"/>
    </row>
    <row r="600" spans="6:9" ht="18.75">
      <c r="F600" s="19"/>
      <c r="G600" s="31"/>
      <c r="H600" s="31"/>
      <c r="I600" s="31"/>
    </row>
    <row r="601" spans="6:9" ht="18.75">
      <c r="F601" s="19"/>
      <c r="G601" s="31"/>
      <c r="H601" s="31"/>
      <c r="I601" s="31"/>
    </row>
    <row r="602" spans="6:9" ht="18.75">
      <c r="F602" s="19"/>
      <c r="G602" s="31"/>
      <c r="H602" s="31"/>
      <c r="I602" s="31"/>
    </row>
    <row r="603" spans="6:9" ht="18.75">
      <c r="F603" s="19"/>
      <c r="G603" s="31"/>
      <c r="H603" s="31"/>
      <c r="I603" s="31"/>
    </row>
    <row r="604" spans="6:9" ht="18.75">
      <c r="F604" s="19"/>
      <c r="G604" s="31"/>
      <c r="H604" s="31"/>
      <c r="I604" s="31"/>
    </row>
    <row r="605" spans="6:9" ht="18.75">
      <c r="F605" s="19"/>
      <c r="G605" s="31"/>
      <c r="H605" s="31"/>
      <c r="I605" s="31"/>
    </row>
    <row r="606" spans="6:9" ht="18.75">
      <c r="F606" s="19"/>
      <c r="G606" s="31"/>
      <c r="H606" s="31"/>
      <c r="I606" s="31"/>
    </row>
    <row r="607" spans="6:9" ht="18.75">
      <c r="F607" s="19"/>
      <c r="G607" s="31"/>
      <c r="H607" s="31"/>
      <c r="I607" s="31"/>
    </row>
    <row r="608" spans="6:9" ht="18.75">
      <c r="F608" s="19"/>
      <c r="G608" s="31"/>
      <c r="H608" s="31"/>
      <c r="I608" s="31"/>
    </row>
    <row r="609" spans="6:9" ht="18.75">
      <c r="F609" s="19"/>
      <c r="G609" s="31"/>
      <c r="H609" s="31"/>
      <c r="I609" s="31"/>
    </row>
    <row r="610" spans="6:9" ht="18.75">
      <c r="F610" s="19"/>
      <c r="G610" s="31"/>
      <c r="H610" s="31"/>
      <c r="I610" s="31"/>
    </row>
    <row r="611" spans="6:9" ht="18.75">
      <c r="F611" s="19"/>
      <c r="G611" s="31"/>
      <c r="H611" s="31"/>
      <c r="I611" s="31"/>
    </row>
    <row r="612" spans="6:9" ht="18.75">
      <c r="F612" s="19"/>
      <c r="G612" s="31"/>
      <c r="H612" s="31"/>
      <c r="I612" s="31"/>
    </row>
    <row r="613" spans="6:9" ht="18.75">
      <c r="F613" s="19"/>
      <c r="G613" s="31"/>
      <c r="H613" s="31"/>
      <c r="I613" s="31"/>
    </row>
    <row r="614" spans="6:9" ht="18.75">
      <c r="F614" s="19"/>
      <c r="G614" s="31"/>
      <c r="H614" s="31"/>
      <c r="I614" s="31"/>
    </row>
    <row r="615" spans="6:9" ht="18.75">
      <c r="F615" s="19"/>
      <c r="G615" s="31"/>
      <c r="H615" s="31"/>
      <c r="I615" s="31"/>
    </row>
    <row r="616" spans="6:9" ht="18.75">
      <c r="F616" s="19"/>
      <c r="G616" s="31"/>
      <c r="H616" s="31"/>
      <c r="I616" s="31"/>
    </row>
    <row r="617" spans="6:9" ht="18.75">
      <c r="F617" s="19"/>
      <c r="G617" s="31"/>
      <c r="H617" s="31"/>
      <c r="I617" s="31"/>
    </row>
    <row r="618" spans="6:9" ht="18.75">
      <c r="F618" s="19"/>
      <c r="G618" s="31"/>
      <c r="H618" s="31"/>
      <c r="I618" s="31"/>
    </row>
    <row r="619" spans="6:9" ht="18.75">
      <c r="F619" s="19"/>
      <c r="G619" s="31"/>
      <c r="H619" s="31"/>
      <c r="I619" s="31"/>
    </row>
  </sheetData>
  <sheetProtection/>
  <mergeCells count="84">
    <mergeCell ref="J160:M161"/>
    <mergeCell ref="M228:M229"/>
    <mergeCell ref="M227:Q227"/>
    <mergeCell ref="S113:S114"/>
    <mergeCell ref="R112:R114"/>
    <mergeCell ref="Q113:Q114"/>
    <mergeCell ref="N113:P114"/>
    <mergeCell ref="K112:Q112"/>
    <mergeCell ref="J113:M114"/>
    <mergeCell ref="S112:V112"/>
    <mergeCell ref="J4:M5"/>
    <mergeCell ref="M65:M66"/>
    <mergeCell ref="K3:Q3"/>
    <mergeCell ref="N4:P5"/>
    <mergeCell ref="N65:N66"/>
    <mergeCell ref="S3:V3"/>
    <mergeCell ref="S4:S5"/>
    <mergeCell ref="T4:V4"/>
    <mergeCell ref="S64:V64"/>
    <mergeCell ref="T65:V65"/>
    <mergeCell ref="S65:S66"/>
    <mergeCell ref="T228:V228"/>
    <mergeCell ref="R159:R161"/>
    <mergeCell ref="S159:V159"/>
    <mergeCell ref="T113:V113"/>
    <mergeCell ref="S228:S229"/>
    <mergeCell ref="S227:V227"/>
    <mergeCell ref="Q160:Q161"/>
    <mergeCell ref="S160:S161"/>
    <mergeCell ref="T160:V160"/>
    <mergeCell ref="R227:R229"/>
    <mergeCell ref="F228:F229"/>
    <mergeCell ref="G228:I228"/>
    <mergeCell ref="Q228:Q229"/>
    <mergeCell ref="N228:P229"/>
    <mergeCell ref="F64:I64"/>
    <mergeCell ref="K64:Q64"/>
    <mergeCell ref="Q65:Q66"/>
    <mergeCell ref="A227:A229"/>
    <mergeCell ref="B227:B229"/>
    <mergeCell ref="C227:C229"/>
    <mergeCell ref="D227:D229"/>
    <mergeCell ref="K159:Q159"/>
    <mergeCell ref="E227:E229"/>
    <mergeCell ref="F227:I227"/>
    <mergeCell ref="E112:E114"/>
    <mergeCell ref="B64:B66"/>
    <mergeCell ref="D64:D66"/>
    <mergeCell ref="A112:A114"/>
    <mergeCell ref="B112:B114"/>
    <mergeCell ref="C112:C114"/>
    <mergeCell ref="A64:A66"/>
    <mergeCell ref="C64:C66"/>
    <mergeCell ref="E64:E66"/>
    <mergeCell ref="B1:I1"/>
    <mergeCell ref="B2:D2"/>
    <mergeCell ref="E3:E5"/>
    <mergeCell ref="G4:I4"/>
    <mergeCell ref="F3:I3"/>
    <mergeCell ref="F4:F5"/>
    <mergeCell ref="B3:B5"/>
    <mergeCell ref="C3:C5"/>
    <mergeCell ref="D3:D5"/>
    <mergeCell ref="D112:D114"/>
    <mergeCell ref="R3:R5"/>
    <mergeCell ref="Q4:Q5"/>
    <mergeCell ref="A159:A161"/>
    <mergeCell ref="B159:B161"/>
    <mergeCell ref="C159:C161"/>
    <mergeCell ref="D159:D161"/>
    <mergeCell ref="E159:E161"/>
    <mergeCell ref="N160:P161"/>
    <mergeCell ref="R64:R66"/>
    <mergeCell ref="A3:A5"/>
    <mergeCell ref="F275:G275"/>
    <mergeCell ref="F65:F66"/>
    <mergeCell ref="G65:I65"/>
    <mergeCell ref="F273:G273"/>
    <mergeCell ref="F113:F114"/>
    <mergeCell ref="F159:I159"/>
    <mergeCell ref="F112:I112"/>
    <mergeCell ref="G113:I113"/>
    <mergeCell ref="F160:F161"/>
    <mergeCell ref="G160:I160"/>
  </mergeCells>
  <printOptions/>
  <pageMargins left="0.84" right="0.16" top="0.2" bottom="0.15" header="0.22" footer="0.15"/>
  <pageSetup fitToHeight="5" horizontalDpi="600" verticalDpi="600" orientation="landscape" paperSize="9" scale="40" r:id="rId1"/>
  <rowBreaks count="4" manualBreakCount="4">
    <brk id="62" max="21" man="1"/>
    <brk id="110" max="21" man="1"/>
    <brk id="157" max="21" man="1"/>
    <brk id="225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L327"/>
  <sheetViews>
    <sheetView view="pageBreakPreview" zoomScale="60" zoomScaleNormal="75" zoomScalePageLayoutView="0" workbookViewId="0" topLeftCell="A288">
      <selection activeCell="D9" sqref="D9"/>
    </sheetView>
  </sheetViews>
  <sheetFormatPr defaultColWidth="9.00390625" defaultRowHeight="12.75"/>
  <cols>
    <col min="1" max="1" width="75.375" style="49" customWidth="1"/>
    <col min="2" max="4" width="6.875" style="49" customWidth="1"/>
    <col min="5" max="5" width="9.75390625" style="49" customWidth="1"/>
    <col min="6" max="6" width="6.625" style="49" customWidth="1"/>
    <col min="7" max="10" width="16.00390625" style="49" customWidth="1"/>
    <col min="11" max="11" width="12.625" style="49" customWidth="1"/>
    <col min="12" max="16384" width="9.125" style="49" customWidth="1"/>
  </cols>
  <sheetData>
    <row r="1" spans="4:10" ht="41.25" customHeight="1">
      <c r="D1" s="50"/>
      <c r="H1" s="697" t="s">
        <v>391</v>
      </c>
      <c r="I1" s="698"/>
      <c r="J1" s="698"/>
    </row>
    <row r="2" spans="4:10" ht="15.75">
      <c r="D2" s="50"/>
      <c r="H2" s="699" t="s">
        <v>560</v>
      </c>
      <c r="I2" s="698"/>
      <c r="J2" s="698"/>
    </row>
    <row r="3" spans="5:7" ht="8.25" customHeight="1">
      <c r="E3" s="48"/>
      <c r="F3" s="89"/>
      <c r="G3" s="89"/>
    </row>
    <row r="4" spans="5:7" ht="15.75">
      <c r="E4" s="48"/>
      <c r="F4" s="89"/>
      <c r="G4" s="89"/>
    </row>
    <row r="5" spans="1:11" ht="15" customHeight="1">
      <c r="A5" s="631" t="s">
        <v>189</v>
      </c>
      <c r="B5" s="700"/>
      <c r="C5" s="700"/>
      <c r="D5" s="700"/>
      <c r="E5" s="700"/>
      <c r="F5" s="700"/>
      <c r="G5" s="700"/>
      <c r="H5" s="700"/>
      <c r="I5" s="700"/>
      <c r="J5" s="101"/>
      <c r="K5" s="101"/>
    </row>
    <row r="6" spans="1:11" ht="15" customHeight="1">
      <c r="A6" s="700"/>
      <c r="B6" s="700"/>
      <c r="C6" s="700"/>
      <c r="D6" s="700"/>
      <c r="E6" s="700"/>
      <c r="F6" s="700"/>
      <c r="G6" s="700"/>
      <c r="H6" s="700"/>
      <c r="I6" s="700"/>
      <c r="J6" s="101"/>
      <c r="K6" s="101"/>
    </row>
    <row r="7" spans="1:11" ht="16.5" customHeight="1" thickBo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</row>
    <row r="8" spans="1:10" ht="18" customHeight="1">
      <c r="A8" s="689" t="s">
        <v>279</v>
      </c>
      <c r="B8" s="691" t="s">
        <v>265</v>
      </c>
      <c r="C8" s="692"/>
      <c r="D8" s="692"/>
      <c r="E8" s="692"/>
      <c r="F8" s="693"/>
      <c r="G8" s="645" t="s">
        <v>168</v>
      </c>
      <c r="H8" s="645" t="s">
        <v>58</v>
      </c>
      <c r="I8" s="645"/>
      <c r="J8" s="646"/>
    </row>
    <row r="9" spans="1:10" ht="108.75" customHeight="1" thickBot="1">
      <c r="A9" s="690"/>
      <c r="B9" s="98" t="s">
        <v>165</v>
      </c>
      <c r="C9" s="98" t="s">
        <v>55</v>
      </c>
      <c r="D9" s="98" t="s">
        <v>56</v>
      </c>
      <c r="E9" s="98" t="s">
        <v>166</v>
      </c>
      <c r="F9" s="98" t="s">
        <v>167</v>
      </c>
      <c r="G9" s="694"/>
      <c r="H9" s="289" t="s">
        <v>269</v>
      </c>
      <c r="I9" s="289" t="s">
        <v>270</v>
      </c>
      <c r="J9" s="290" t="s">
        <v>271</v>
      </c>
    </row>
    <row r="10" spans="1:10" ht="19.5" customHeight="1" thickBot="1">
      <c r="A10" s="77">
        <v>1</v>
      </c>
      <c r="B10" s="78">
        <v>2</v>
      </c>
      <c r="C10" s="78">
        <v>3</v>
      </c>
      <c r="D10" s="78">
        <v>4</v>
      </c>
      <c r="E10" s="78">
        <v>5</v>
      </c>
      <c r="F10" s="78">
        <v>6</v>
      </c>
      <c r="G10" s="78">
        <v>7</v>
      </c>
      <c r="H10" s="90">
        <v>8</v>
      </c>
      <c r="I10" s="90">
        <v>9</v>
      </c>
      <c r="J10" s="91">
        <v>10</v>
      </c>
    </row>
    <row r="11" spans="1:10" s="79" customFormat="1" ht="18" customHeight="1">
      <c r="A11" s="144" t="s">
        <v>502</v>
      </c>
      <c r="B11" s="155">
        <v>10</v>
      </c>
      <c r="C11" s="95"/>
      <c r="D11" s="95"/>
      <c r="E11" s="96"/>
      <c r="F11" s="94"/>
      <c r="G11" s="256">
        <f>SUM(G12+G25)</f>
        <v>21365</v>
      </c>
      <c r="H11" s="256">
        <f>SUM(H12+H25)</f>
        <v>21365</v>
      </c>
      <c r="I11" s="256">
        <f>SUM(I12)</f>
        <v>0</v>
      </c>
      <c r="J11" s="257">
        <f>SUM(J12)</f>
        <v>0</v>
      </c>
    </row>
    <row r="12" spans="1:10" s="79" customFormat="1" ht="18" customHeight="1">
      <c r="A12" s="145" t="s">
        <v>266</v>
      </c>
      <c r="B12" s="156">
        <v>10</v>
      </c>
      <c r="C12" s="52">
        <v>1</v>
      </c>
      <c r="D12" s="52"/>
      <c r="E12" s="53"/>
      <c r="F12" s="51"/>
      <c r="G12" s="258">
        <f>SUM(G13+G20)</f>
        <v>20400.4</v>
      </c>
      <c r="H12" s="258">
        <f>SUM(H13+H20)</f>
        <v>20400.4</v>
      </c>
      <c r="I12" s="258">
        <f>SUM(I13+I20)</f>
        <v>0</v>
      </c>
      <c r="J12" s="259">
        <f>SUM(J13+J20)</f>
        <v>0</v>
      </c>
    </row>
    <row r="13" spans="1:11" s="79" customFormat="1" ht="36" customHeight="1">
      <c r="A13" s="145" t="s">
        <v>267</v>
      </c>
      <c r="B13" s="156">
        <v>10</v>
      </c>
      <c r="C13" s="52">
        <v>1</v>
      </c>
      <c r="D13" s="52">
        <v>3</v>
      </c>
      <c r="E13" s="53"/>
      <c r="F13" s="51"/>
      <c r="G13" s="258">
        <f>SUM(G14+G16+G18)</f>
        <v>13436.6</v>
      </c>
      <c r="H13" s="258">
        <f>SUM(H14+H16+H18)</f>
        <v>13436.6</v>
      </c>
      <c r="I13" s="258">
        <f>SUM(I14+I16+I18)</f>
        <v>0</v>
      </c>
      <c r="J13" s="259">
        <f>SUM(J14+J16+J18)</f>
        <v>0</v>
      </c>
      <c r="K13" s="87"/>
    </row>
    <row r="14" spans="1:10" ht="18" customHeight="1">
      <c r="A14" s="146" t="s">
        <v>273</v>
      </c>
      <c r="B14" s="157">
        <v>10</v>
      </c>
      <c r="C14" s="55">
        <v>1</v>
      </c>
      <c r="D14" s="55">
        <v>3</v>
      </c>
      <c r="E14" s="56">
        <v>20400</v>
      </c>
      <c r="F14" s="54"/>
      <c r="G14" s="260">
        <f aca="true" t="shared" si="0" ref="G14:G19">SUM(H14:J14)</f>
        <v>9193.5</v>
      </c>
      <c r="H14" s="260">
        <f>SUM(H15)</f>
        <v>9193.5</v>
      </c>
      <c r="I14" s="260">
        <f>SUM(I15)</f>
        <v>0</v>
      </c>
      <c r="J14" s="261">
        <f>SUM(J15)</f>
        <v>0</v>
      </c>
    </row>
    <row r="15" spans="1:10" ht="18" customHeight="1">
      <c r="A15" s="146" t="s">
        <v>342</v>
      </c>
      <c r="B15" s="157">
        <v>10</v>
      </c>
      <c r="C15" s="55">
        <v>1</v>
      </c>
      <c r="D15" s="55">
        <v>3</v>
      </c>
      <c r="E15" s="56">
        <v>20400</v>
      </c>
      <c r="F15" s="54">
        <v>500</v>
      </c>
      <c r="G15" s="260">
        <f t="shared" si="0"/>
        <v>9193.5</v>
      </c>
      <c r="H15" s="260">
        <f>SUM('не печатаем'!T13)</f>
        <v>9193.5</v>
      </c>
      <c r="I15" s="260">
        <f>SUM('не печатаем'!U13)</f>
        <v>0</v>
      </c>
      <c r="J15" s="261">
        <f>SUM('не печатаем'!V13)</f>
        <v>0</v>
      </c>
    </row>
    <row r="16" spans="1:10" ht="18" customHeight="1">
      <c r="A16" s="147" t="s">
        <v>338</v>
      </c>
      <c r="B16" s="157">
        <v>10</v>
      </c>
      <c r="C16" s="55">
        <v>1</v>
      </c>
      <c r="D16" s="55">
        <v>3</v>
      </c>
      <c r="E16" s="56">
        <v>21100</v>
      </c>
      <c r="F16" s="54"/>
      <c r="G16" s="260">
        <f t="shared" si="0"/>
        <v>2828.5</v>
      </c>
      <c r="H16" s="262">
        <f>SUM(H17)</f>
        <v>2828.5</v>
      </c>
      <c r="I16" s="262">
        <f>SUM(I17)</f>
        <v>0</v>
      </c>
      <c r="J16" s="263">
        <f>SUM(J17)</f>
        <v>0</v>
      </c>
    </row>
    <row r="17" spans="1:10" ht="18" customHeight="1">
      <c r="A17" s="146" t="s">
        <v>342</v>
      </c>
      <c r="B17" s="157">
        <v>10</v>
      </c>
      <c r="C17" s="55">
        <v>1</v>
      </c>
      <c r="D17" s="55">
        <v>3</v>
      </c>
      <c r="E17" s="56">
        <v>21100</v>
      </c>
      <c r="F17" s="54">
        <v>500</v>
      </c>
      <c r="G17" s="260">
        <f t="shared" si="0"/>
        <v>2828.5</v>
      </c>
      <c r="H17" s="260">
        <f>SUM('не печатаем'!T11)</f>
        <v>2828.5</v>
      </c>
      <c r="I17" s="260">
        <f>SUM('не печатаем'!U11)</f>
        <v>0</v>
      </c>
      <c r="J17" s="261">
        <f>SUM('не печатаем'!V11)</f>
        <v>0</v>
      </c>
    </row>
    <row r="18" spans="1:10" ht="18" customHeight="1">
      <c r="A18" s="147" t="s">
        <v>339</v>
      </c>
      <c r="B18" s="157">
        <v>10</v>
      </c>
      <c r="C18" s="55">
        <v>1</v>
      </c>
      <c r="D18" s="55">
        <v>3</v>
      </c>
      <c r="E18" s="56">
        <v>21200</v>
      </c>
      <c r="F18" s="54"/>
      <c r="G18" s="260">
        <f t="shared" si="0"/>
        <v>1414.6</v>
      </c>
      <c r="H18" s="260">
        <f>SUM(H19)</f>
        <v>1414.6</v>
      </c>
      <c r="I18" s="260">
        <f>SUM(I19)</f>
        <v>0</v>
      </c>
      <c r="J18" s="261">
        <f>SUM(J19)</f>
        <v>0</v>
      </c>
    </row>
    <row r="19" spans="1:10" ht="18" customHeight="1">
      <c r="A19" s="146" t="s">
        <v>342</v>
      </c>
      <c r="B19" s="157">
        <v>10</v>
      </c>
      <c r="C19" s="55">
        <v>1</v>
      </c>
      <c r="D19" s="55">
        <v>3</v>
      </c>
      <c r="E19" s="56">
        <v>21200</v>
      </c>
      <c r="F19" s="54">
        <v>500</v>
      </c>
      <c r="G19" s="260">
        <f t="shared" si="0"/>
        <v>1414.6</v>
      </c>
      <c r="H19" s="260">
        <f>SUM('не печатаем'!T12)</f>
        <v>1414.6</v>
      </c>
      <c r="I19" s="260">
        <f>SUM('не печатаем'!U12)</f>
        <v>0</v>
      </c>
      <c r="J19" s="261">
        <f>SUM('не печатаем'!V12)</f>
        <v>0</v>
      </c>
    </row>
    <row r="20" spans="1:10" s="79" customFormat="1" ht="33" customHeight="1">
      <c r="A20" s="145" t="s">
        <v>341</v>
      </c>
      <c r="B20" s="156">
        <v>10</v>
      </c>
      <c r="C20" s="52">
        <v>1</v>
      </c>
      <c r="D20" s="52">
        <v>6</v>
      </c>
      <c r="E20" s="53"/>
      <c r="F20" s="51"/>
      <c r="G20" s="258">
        <f>SUM(G21+G23)</f>
        <v>6963.8</v>
      </c>
      <c r="H20" s="258">
        <f>SUM(H21+H23)</f>
        <v>6963.8</v>
      </c>
      <c r="I20" s="258">
        <f>SUM(I21+I23)</f>
        <v>0</v>
      </c>
      <c r="J20" s="259">
        <f>SUM(J21+J23)</f>
        <v>0</v>
      </c>
    </row>
    <row r="21" spans="1:10" ht="18" customHeight="1">
      <c r="A21" s="146" t="s">
        <v>273</v>
      </c>
      <c r="B21" s="157">
        <v>10</v>
      </c>
      <c r="C21" s="55">
        <v>1</v>
      </c>
      <c r="D21" s="55">
        <v>6</v>
      </c>
      <c r="E21" s="56">
        <v>20400</v>
      </c>
      <c r="F21" s="54"/>
      <c r="G21" s="260">
        <f aca="true" t="shared" si="1" ref="G21:G27">SUM(H21:J21)</f>
        <v>4285.3</v>
      </c>
      <c r="H21" s="260">
        <f>SUM(H22)</f>
        <v>4285.3</v>
      </c>
      <c r="I21" s="260">
        <f>SUM(I22)</f>
        <v>0</v>
      </c>
      <c r="J21" s="261">
        <f>SUM(J22)</f>
        <v>0</v>
      </c>
    </row>
    <row r="22" spans="1:10" ht="18" customHeight="1">
      <c r="A22" s="146" t="s">
        <v>342</v>
      </c>
      <c r="B22" s="157">
        <v>10</v>
      </c>
      <c r="C22" s="55">
        <v>1</v>
      </c>
      <c r="D22" s="55">
        <v>6</v>
      </c>
      <c r="E22" s="56">
        <v>20400</v>
      </c>
      <c r="F22" s="54">
        <v>500</v>
      </c>
      <c r="G22" s="260">
        <f t="shared" si="1"/>
        <v>4285.3</v>
      </c>
      <c r="H22" s="260">
        <f>SUM('не печатаем'!T21)</f>
        <v>4285.3</v>
      </c>
      <c r="I22" s="264"/>
      <c r="J22" s="265"/>
    </row>
    <row r="23" spans="1:10" ht="18" customHeight="1">
      <c r="A23" s="147" t="s">
        <v>343</v>
      </c>
      <c r="B23" s="157">
        <v>10</v>
      </c>
      <c r="C23" s="55">
        <v>1</v>
      </c>
      <c r="D23" s="55">
        <v>6</v>
      </c>
      <c r="E23" s="56">
        <v>22500</v>
      </c>
      <c r="F23" s="54"/>
      <c r="G23" s="260">
        <f t="shared" si="1"/>
        <v>2678.5</v>
      </c>
      <c r="H23" s="260">
        <f>SUM(H24)</f>
        <v>2678.5</v>
      </c>
      <c r="I23" s="260">
        <f>SUM(I24)</f>
        <v>0</v>
      </c>
      <c r="J23" s="261">
        <f>SUM(J24)</f>
        <v>0</v>
      </c>
    </row>
    <row r="24" spans="1:10" ht="18" customHeight="1">
      <c r="A24" s="146" t="s">
        <v>274</v>
      </c>
      <c r="B24" s="157">
        <v>10</v>
      </c>
      <c r="C24" s="55">
        <v>1</v>
      </c>
      <c r="D24" s="55">
        <v>6</v>
      </c>
      <c r="E24" s="56">
        <v>22500</v>
      </c>
      <c r="F24" s="54">
        <v>500</v>
      </c>
      <c r="G24" s="260">
        <f t="shared" si="1"/>
        <v>2678.5</v>
      </c>
      <c r="H24" s="260">
        <f>SUM('не печатаем'!T22)</f>
        <v>2678.5</v>
      </c>
      <c r="I24" s="264"/>
      <c r="J24" s="265"/>
    </row>
    <row r="25" spans="1:10" ht="18" customHeight="1">
      <c r="A25" s="253" t="s">
        <v>284</v>
      </c>
      <c r="B25" s="156">
        <v>10</v>
      </c>
      <c r="C25" s="52">
        <v>4</v>
      </c>
      <c r="D25" s="52">
        <v>10</v>
      </c>
      <c r="E25" s="53"/>
      <c r="F25" s="51"/>
      <c r="G25" s="258">
        <f t="shared" si="1"/>
        <v>964.6</v>
      </c>
      <c r="H25" s="258">
        <f>SUM(H26)</f>
        <v>964.6</v>
      </c>
      <c r="I25" s="266"/>
      <c r="J25" s="267"/>
    </row>
    <row r="26" spans="1:10" ht="18" customHeight="1">
      <c r="A26" s="253" t="s">
        <v>335</v>
      </c>
      <c r="B26" s="156">
        <v>10</v>
      </c>
      <c r="C26" s="52">
        <v>4</v>
      </c>
      <c r="D26" s="52">
        <v>10</v>
      </c>
      <c r="E26" s="53"/>
      <c r="F26" s="51"/>
      <c r="G26" s="258">
        <f t="shared" si="1"/>
        <v>964.6</v>
      </c>
      <c r="H26" s="258">
        <f>SUM(H27)</f>
        <v>964.6</v>
      </c>
      <c r="I26" s="266"/>
      <c r="J26" s="267"/>
    </row>
    <row r="27" spans="1:10" ht="18" customHeight="1">
      <c r="A27" s="75" t="s">
        <v>426</v>
      </c>
      <c r="B27" s="157">
        <v>10</v>
      </c>
      <c r="C27" s="55">
        <v>4</v>
      </c>
      <c r="D27" s="55">
        <v>10</v>
      </c>
      <c r="E27" s="56">
        <v>3030200</v>
      </c>
      <c r="F27" s="54">
        <v>500</v>
      </c>
      <c r="G27" s="260">
        <f t="shared" si="1"/>
        <v>964.6</v>
      </c>
      <c r="H27" s="260">
        <f>SUM('не печатаем'!T75)</f>
        <v>964.6</v>
      </c>
      <c r="I27" s="264"/>
      <c r="J27" s="265"/>
    </row>
    <row r="28" spans="1:11" s="79" customFormat="1" ht="18" customHeight="1">
      <c r="A28" s="145" t="s">
        <v>503</v>
      </c>
      <c r="B28" s="156">
        <v>20</v>
      </c>
      <c r="C28" s="52"/>
      <c r="D28" s="52"/>
      <c r="E28" s="53"/>
      <c r="F28" s="51"/>
      <c r="G28" s="258">
        <f>SUM(G29+G75+G96+G173+G53+G130+G143+G160)</f>
        <v>1620512.4</v>
      </c>
      <c r="H28" s="258">
        <f>SUM(H29+H53+H75+H96+H130+H143+H160+H173)</f>
        <v>1047267.3999999999</v>
      </c>
      <c r="I28" s="258">
        <f>SUM(I29+I75+I96+I173+I53+I130+I143+I160)</f>
        <v>516365.39999999997</v>
      </c>
      <c r="J28" s="259">
        <f>SUM(J29+J75+J96+J173+J53+J130+J143+J160)</f>
        <v>56879.600000000006</v>
      </c>
      <c r="K28" s="87"/>
    </row>
    <row r="29" spans="1:10" s="79" customFormat="1" ht="18" customHeight="1">
      <c r="A29" s="145" t="s">
        <v>266</v>
      </c>
      <c r="B29" s="156">
        <v>20</v>
      </c>
      <c r="C29" s="52">
        <v>1</v>
      </c>
      <c r="D29" s="52"/>
      <c r="E29" s="53"/>
      <c r="F29" s="51"/>
      <c r="G29" s="258">
        <f>SUM(G30+G33+G41+G44+G36+G39)</f>
        <v>165549.59999999998</v>
      </c>
      <c r="H29" s="258">
        <f>SUM(H30+H33+H41+H44+H36+H39)</f>
        <v>152415.4</v>
      </c>
      <c r="I29" s="258">
        <f>SUM(I30+I33+I41+I44+I36)</f>
        <v>13134.2</v>
      </c>
      <c r="J29" s="259">
        <f>SUM(J30+J33+J41+J44+J36)</f>
        <v>0</v>
      </c>
    </row>
    <row r="30" spans="1:10" s="79" customFormat="1" ht="30.75" customHeight="1">
      <c r="A30" s="145" t="s">
        <v>344</v>
      </c>
      <c r="B30" s="156">
        <v>20</v>
      </c>
      <c r="C30" s="52">
        <v>1</v>
      </c>
      <c r="D30" s="52">
        <v>2</v>
      </c>
      <c r="E30" s="53"/>
      <c r="F30" s="51"/>
      <c r="G30" s="258">
        <f>SUM(H30:J30)</f>
        <v>3050.1</v>
      </c>
      <c r="H30" s="258">
        <f aca="true" t="shared" si="2" ref="H30:J31">SUM(H31)</f>
        <v>3050.1</v>
      </c>
      <c r="I30" s="258">
        <f t="shared" si="2"/>
        <v>0</v>
      </c>
      <c r="J30" s="259">
        <f t="shared" si="2"/>
        <v>0</v>
      </c>
    </row>
    <row r="31" spans="1:10" ht="18" customHeight="1">
      <c r="A31" s="146" t="s">
        <v>345</v>
      </c>
      <c r="B31" s="157">
        <v>20</v>
      </c>
      <c r="C31" s="55">
        <v>1</v>
      </c>
      <c r="D31" s="55">
        <v>2</v>
      </c>
      <c r="E31" s="56">
        <v>20300</v>
      </c>
      <c r="F31" s="54"/>
      <c r="G31" s="260">
        <f>SUM(H31:J31)</f>
        <v>3050.1</v>
      </c>
      <c r="H31" s="260">
        <f t="shared" si="2"/>
        <v>3050.1</v>
      </c>
      <c r="I31" s="260">
        <f t="shared" si="2"/>
        <v>0</v>
      </c>
      <c r="J31" s="261">
        <f t="shared" si="2"/>
        <v>0</v>
      </c>
    </row>
    <row r="32" spans="1:10" ht="18" customHeight="1">
      <c r="A32" s="146" t="s">
        <v>342</v>
      </c>
      <c r="B32" s="157">
        <v>20</v>
      </c>
      <c r="C32" s="55">
        <v>1</v>
      </c>
      <c r="D32" s="55">
        <v>2</v>
      </c>
      <c r="E32" s="56">
        <v>20300</v>
      </c>
      <c r="F32" s="54">
        <v>500</v>
      </c>
      <c r="G32" s="260">
        <f>SUM(H32:J32)</f>
        <v>3050.1</v>
      </c>
      <c r="H32" s="260">
        <f>SUM('не печатаем'!T9)</f>
        <v>3050.1</v>
      </c>
      <c r="I32" s="264"/>
      <c r="J32" s="265"/>
    </row>
    <row r="33" spans="1:10" s="79" customFormat="1" ht="33" customHeight="1">
      <c r="A33" s="145" t="s">
        <v>346</v>
      </c>
      <c r="B33" s="156">
        <v>20</v>
      </c>
      <c r="C33" s="52">
        <v>1</v>
      </c>
      <c r="D33" s="52">
        <v>4</v>
      </c>
      <c r="E33" s="53"/>
      <c r="F33" s="51"/>
      <c r="G33" s="258">
        <f>SUM(G34)</f>
        <v>142807.3</v>
      </c>
      <c r="H33" s="258">
        <f aca="true" t="shared" si="3" ref="H33:J34">SUM(H34)</f>
        <v>142807.3</v>
      </c>
      <c r="I33" s="258">
        <f t="shared" si="3"/>
        <v>0</v>
      </c>
      <c r="J33" s="259">
        <f t="shared" si="3"/>
        <v>0</v>
      </c>
    </row>
    <row r="34" spans="1:10" ht="18" customHeight="1">
      <c r="A34" s="146" t="s">
        <v>273</v>
      </c>
      <c r="B34" s="157">
        <v>20</v>
      </c>
      <c r="C34" s="55">
        <v>1</v>
      </c>
      <c r="D34" s="55">
        <v>4</v>
      </c>
      <c r="E34" s="56">
        <v>20400</v>
      </c>
      <c r="F34" s="54"/>
      <c r="G34" s="260">
        <f>SUM(G35)</f>
        <v>142807.3</v>
      </c>
      <c r="H34" s="260">
        <f t="shared" si="3"/>
        <v>142807.3</v>
      </c>
      <c r="I34" s="260">
        <f t="shared" si="3"/>
        <v>0</v>
      </c>
      <c r="J34" s="261">
        <f t="shared" si="3"/>
        <v>0</v>
      </c>
    </row>
    <row r="35" spans="1:10" ht="18" customHeight="1">
      <c r="A35" s="146" t="s">
        <v>342</v>
      </c>
      <c r="B35" s="157">
        <v>20</v>
      </c>
      <c r="C35" s="55">
        <v>1</v>
      </c>
      <c r="D35" s="55">
        <v>4</v>
      </c>
      <c r="E35" s="56">
        <v>20400</v>
      </c>
      <c r="F35" s="54">
        <v>500</v>
      </c>
      <c r="G35" s="260">
        <f>SUM(H35:J35)</f>
        <v>142807.3</v>
      </c>
      <c r="H35" s="260">
        <f>SUM('не печатаем'!T15)</f>
        <v>142807.3</v>
      </c>
      <c r="I35" s="264"/>
      <c r="J35" s="265"/>
    </row>
    <row r="36" spans="1:10" s="79" customFormat="1" ht="18" customHeight="1">
      <c r="A36" s="148" t="s">
        <v>278</v>
      </c>
      <c r="B36" s="156">
        <v>20</v>
      </c>
      <c r="C36" s="52">
        <v>1</v>
      </c>
      <c r="D36" s="52">
        <v>5</v>
      </c>
      <c r="E36" s="53"/>
      <c r="F36" s="51"/>
      <c r="G36" s="258">
        <f>SUM(G37)</f>
        <v>0</v>
      </c>
      <c r="H36" s="266"/>
      <c r="I36" s="266"/>
      <c r="J36" s="267"/>
    </row>
    <row r="37" spans="1:10" ht="51" customHeight="1">
      <c r="A37" s="147" t="s">
        <v>347</v>
      </c>
      <c r="B37" s="157">
        <v>20</v>
      </c>
      <c r="C37" s="55">
        <v>1</v>
      </c>
      <c r="D37" s="55">
        <v>5</v>
      </c>
      <c r="E37" s="56">
        <v>140000</v>
      </c>
      <c r="F37" s="54"/>
      <c r="G37" s="260">
        <f>SUM(G38)</f>
        <v>0</v>
      </c>
      <c r="H37" s="264"/>
      <c r="I37" s="264"/>
      <c r="J37" s="265"/>
    </row>
    <row r="38" spans="1:10" ht="32.25">
      <c r="A38" s="147" t="s">
        <v>280</v>
      </c>
      <c r="B38" s="157">
        <v>20</v>
      </c>
      <c r="C38" s="55">
        <v>1</v>
      </c>
      <c r="D38" s="55">
        <v>5</v>
      </c>
      <c r="E38" s="56">
        <v>140000</v>
      </c>
      <c r="F38" s="54">
        <v>500</v>
      </c>
      <c r="G38" s="260">
        <f>SUM('не печатаем'!F18)</f>
        <v>0</v>
      </c>
      <c r="H38" s="264"/>
      <c r="I38" s="264"/>
      <c r="J38" s="265"/>
    </row>
    <row r="39" spans="1:10" ht="18" customHeight="1">
      <c r="A39" s="149" t="s">
        <v>480</v>
      </c>
      <c r="B39" s="156">
        <v>20</v>
      </c>
      <c r="C39" s="52">
        <v>1</v>
      </c>
      <c r="D39" s="52">
        <v>7</v>
      </c>
      <c r="E39" s="56"/>
      <c r="F39" s="54"/>
      <c r="G39" s="260">
        <f>SUM(G40)</f>
        <v>4356</v>
      </c>
      <c r="H39" s="268">
        <f>SUM(H40)</f>
        <v>4356</v>
      </c>
      <c r="I39" s="268">
        <f>SUM(I40)</f>
        <v>0</v>
      </c>
      <c r="J39" s="269">
        <f>SUM(J40)</f>
        <v>0</v>
      </c>
    </row>
    <row r="40" spans="1:10" ht="18" customHeight="1">
      <c r="A40" s="150" t="s">
        <v>395</v>
      </c>
      <c r="B40" s="157">
        <v>20</v>
      </c>
      <c r="C40" s="55">
        <v>1</v>
      </c>
      <c r="D40" s="55">
        <v>7</v>
      </c>
      <c r="E40" s="56">
        <v>200002</v>
      </c>
      <c r="F40" s="54">
        <v>500</v>
      </c>
      <c r="G40" s="260">
        <f>SUM(H40:J40)</f>
        <v>4356</v>
      </c>
      <c r="H40" s="262">
        <f>SUM('не печатаем'!T24)</f>
        <v>4356</v>
      </c>
      <c r="I40" s="262">
        <f>SUM('не печатаем'!U24)</f>
        <v>0</v>
      </c>
      <c r="J40" s="263">
        <f>SUM('не печатаем'!V24)</f>
        <v>0</v>
      </c>
    </row>
    <row r="41" spans="1:10" s="79" customFormat="1" ht="18" customHeight="1">
      <c r="A41" s="145" t="s">
        <v>281</v>
      </c>
      <c r="B41" s="156">
        <v>20</v>
      </c>
      <c r="C41" s="52">
        <v>1</v>
      </c>
      <c r="D41" s="52">
        <v>12</v>
      </c>
      <c r="E41" s="53"/>
      <c r="F41" s="51"/>
      <c r="G41" s="258">
        <f>SUM(G42)</f>
        <v>714.3000000000001</v>
      </c>
      <c r="H41" s="258">
        <f aca="true" t="shared" si="4" ref="H41:J42">SUM(H42)</f>
        <v>714.3000000000001</v>
      </c>
      <c r="I41" s="258">
        <f t="shared" si="4"/>
        <v>0</v>
      </c>
      <c r="J41" s="259">
        <f t="shared" si="4"/>
        <v>0</v>
      </c>
    </row>
    <row r="42" spans="1:10" ht="18" customHeight="1">
      <c r="A42" s="146" t="s">
        <v>348</v>
      </c>
      <c r="B42" s="157">
        <v>20</v>
      </c>
      <c r="C42" s="55">
        <v>1</v>
      </c>
      <c r="D42" s="55">
        <v>12</v>
      </c>
      <c r="E42" s="56">
        <v>700500</v>
      </c>
      <c r="F42" s="54"/>
      <c r="G42" s="260">
        <f>SUM(G43)</f>
        <v>714.3000000000001</v>
      </c>
      <c r="H42" s="260">
        <f t="shared" si="4"/>
        <v>714.3000000000001</v>
      </c>
      <c r="I42" s="260">
        <f t="shared" si="4"/>
        <v>0</v>
      </c>
      <c r="J42" s="261">
        <f t="shared" si="4"/>
        <v>0</v>
      </c>
    </row>
    <row r="43" spans="1:10" ht="18" customHeight="1">
      <c r="A43" s="146" t="s">
        <v>349</v>
      </c>
      <c r="B43" s="157">
        <v>20</v>
      </c>
      <c r="C43" s="55">
        <v>1</v>
      </c>
      <c r="D43" s="55">
        <v>12</v>
      </c>
      <c r="E43" s="56">
        <v>700500</v>
      </c>
      <c r="F43" s="54">
        <v>13</v>
      </c>
      <c r="G43" s="260">
        <f>SUM(H43:J43)</f>
        <v>714.3000000000001</v>
      </c>
      <c r="H43" s="262">
        <f>SUM('не печатаем'!T28)</f>
        <v>714.3000000000001</v>
      </c>
      <c r="I43" s="264"/>
      <c r="J43" s="265"/>
    </row>
    <row r="44" spans="1:10" s="79" customFormat="1" ht="18" customHeight="1">
      <c r="A44" s="145" t="s">
        <v>282</v>
      </c>
      <c r="B44" s="156">
        <v>20</v>
      </c>
      <c r="C44" s="52">
        <v>1</v>
      </c>
      <c r="D44" s="52">
        <v>14</v>
      </c>
      <c r="E44" s="53"/>
      <c r="F44" s="51"/>
      <c r="G44" s="258">
        <f>SUM(G45+G47+G51+G49)</f>
        <v>14621.900000000001</v>
      </c>
      <c r="H44" s="258">
        <f>SUM(H45+H47+H51+H49)</f>
        <v>1487.7</v>
      </c>
      <c r="I44" s="258">
        <f>SUM(I45+I47+I51)</f>
        <v>13134.2</v>
      </c>
      <c r="J44" s="259">
        <f>SUM(J45+J47+J51)</f>
        <v>0</v>
      </c>
    </row>
    <row r="45" spans="1:10" ht="18" customHeight="1">
      <c r="A45" s="146" t="s">
        <v>350</v>
      </c>
      <c r="B45" s="157">
        <v>20</v>
      </c>
      <c r="C45" s="55">
        <v>1</v>
      </c>
      <c r="D45" s="55">
        <v>14</v>
      </c>
      <c r="E45" s="56">
        <v>13800</v>
      </c>
      <c r="F45" s="54"/>
      <c r="G45" s="260">
        <f>SUM(G46)</f>
        <v>6329.3</v>
      </c>
      <c r="H45" s="262">
        <f>SUM(H46)</f>
        <v>0</v>
      </c>
      <c r="I45" s="262">
        <f>SUM(I46)</f>
        <v>6329.3</v>
      </c>
      <c r="J45" s="263">
        <f>SUM('не печатаем'!V47)</f>
        <v>0</v>
      </c>
    </row>
    <row r="46" spans="1:10" ht="18" customHeight="1">
      <c r="A46" s="146" t="s">
        <v>342</v>
      </c>
      <c r="B46" s="157">
        <v>20</v>
      </c>
      <c r="C46" s="55">
        <v>1</v>
      </c>
      <c r="D46" s="55">
        <v>14</v>
      </c>
      <c r="E46" s="56">
        <v>13800</v>
      </c>
      <c r="F46" s="54">
        <v>500</v>
      </c>
      <c r="G46" s="260">
        <f>SUM('не печатаем'!F35)</f>
        <v>6329.3</v>
      </c>
      <c r="H46" s="262">
        <f>SUM('не печатаем'!T35)</f>
        <v>0</v>
      </c>
      <c r="I46" s="262">
        <f>SUM('не печатаем'!U35)</f>
        <v>6329.3</v>
      </c>
      <c r="J46" s="261">
        <f>SUM('не печатаем'!I35)</f>
        <v>0</v>
      </c>
    </row>
    <row r="47" spans="1:10" ht="18" customHeight="1">
      <c r="A47" s="146" t="s">
        <v>273</v>
      </c>
      <c r="B47" s="157">
        <v>20</v>
      </c>
      <c r="C47" s="55">
        <v>1</v>
      </c>
      <c r="D47" s="55">
        <v>14</v>
      </c>
      <c r="E47" s="56">
        <v>20400</v>
      </c>
      <c r="F47" s="54"/>
      <c r="G47" s="260">
        <f>SUM(G48)</f>
        <v>6786.9</v>
      </c>
      <c r="H47" s="262">
        <f>SUM(H48)</f>
        <v>0</v>
      </c>
      <c r="I47" s="262">
        <f>SUM(I48)</f>
        <v>6786.9</v>
      </c>
      <c r="J47" s="261">
        <f>SUM(J48)</f>
        <v>0</v>
      </c>
    </row>
    <row r="48" spans="1:10" ht="18" customHeight="1">
      <c r="A48" s="146" t="s">
        <v>342</v>
      </c>
      <c r="B48" s="157">
        <v>20</v>
      </c>
      <c r="C48" s="55">
        <v>1</v>
      </c>
      <c r="D48" s="55">
        <v>14</v>
      </c>
      <c r="E48" s="56">
        <v>20400</v>
      </c>
      <c r="F48" s="54">
        <v>500</v>
      </c>
      <c r="G48" s="260">
        <f>SUM(H48:J48)</f>
        <v>6786.9</v>
      </c>
      <c r="H48" s="262">
        <f>SUM('не печатаем'!T37)</f>
        <v>0</v>
      </c>
      <c r="I48" s="262">
        <f>SUM('не печатаем'!U37+'не печатаем'!U36)</f>
        <v>6786.9</v>
      </c>
      <c r="J48" s="265"/>
    </row>
    <row r="49" spans="1:10" ht="18" customHeight="1">
      <c r="A49" s="146" t="s">
        <v>393</v>
      </c>
      <c r="B49" s="157">
        <v>20</v>
      </c>
      <c r="C49" s="55">
        <v>1</v>
      </c>
      <c r="D49" s="55">
        <v>14</v>
      </c>
      <c r="E49" s="56">
        <v>920300</v>
      </c>
      <c r="F49" s="54">
        <v>500</v>
      </c>
      <c r="G49" s="262">
        <f>SUM(G50)</f>
        <v>1487.7</v>
      </c>
      <c r="H49" s="262">
        <f>SUM(H50)</f>
        <v>1487.7</v>
      </c>
      <c r="I49" s="262"/>
      <c r="J49" s="265"/>
    </row>
    <row r="50" spans="1:10" ht="18" customHeight="1">
      <c r="A50" s="146" t="s">
        <v>342</v>
      </c>
      <c r="B50" s="157">
        <v>20</v>
      </c>
      <c r="C50" s="55">
        <v>1</v>
      </c>
      <c r="D50" s="55">
        <v>14</v>
      </c>
      <c r="E50" s="56">
        <v>920300</v>
      </c>
      <c r="F50" s="54">
        <v>500</v>
      </c>
      <c r="G50" s="260">
        <f>SUM(H50:J50)</f>
        <v>1487.7</v>
      </c>
      <c r="H50" s="262">
        <f>SUM('не печатаем'!T34)</f>
        <v>1487.7</v>
      </c>
      <c r="I50" s="262"/>
      <c r="J50" s="265"/>
    </row>
    <row r="51" spans="1:10" ht="46.5" customHeight="1">
      <c r="A51" s="146" t="s">
        <v>353</v>
      </c>
      <c r="B51" s="157">
        <v>20</v>
      </c>
      <c r="C51" s="55">
        <v>1</v>
      </c>
      <c r="D51" s="55">
        <v>14</v>
      </c>
      <c r="E51" s="56">
        <v>5220000</v>
      </c>
      <c r="F51" s="54"/>
      <c r="G51" s="260">
        <f>SUM(G52)</f>
        <v>18</v>
      </c>
      <c r="H51" s="260">
        <f>SUM(H52)</f>
        <v>0</v>
      </c>
      <c r="I51" s="260">
        <f>SUM(I52)</f>
        <v>18</v>
      </c>
      <c r="J51" s="261">
        <f>SUM(J52)</f>
        <v>0</v>
      </c>
    </row>
    <row r="52" spans="1:10" ht="18" customHeight="1">
      <c r="A52" s="146" t="s">
        <v>342</v>
      </c>
      <c r="B52" s="157">
        <v>20</v>
      </c>
      <c r="C52" s="55">
        <v>1</v>
      </c>
      <c r="D52" s="55">
        <v>14</v>
      </c>
      <c r="E52" s="56">
        <v>5220000</v>
      </c>
      <c r="F52" s="54">
        <v>500</v>
      </c>
      <c r="G52" s="260">
        <f>SUM(H52:J52)</f>
        <v>18</v>
      </c>
      <c r="H52" s="262">
        <f>SUM('не печатаем'!T38)</f>
        <v>0</v>
      </c>
      <c r="I52" s="262">
        <f>SUM('не печатаем'!U38)</f>
        <v>18</v>
      </c>
      <c r="J52" s="265"/>
    </row>
    <row r="53" spans="1:10" s="80" customFormat="1" ht="18" customHeight="1">
      <c r="A53" s="145" t="s">
        <v>283</v>
      </c>
      <c r="B53" s="156">
        <v>20</v>
      </c>
      <c r="C53" s="52">
        <v>3</v>
      </c>
      <c r="D53" s="52"/>
      <c r="E53" s="53"/>
      <c r="F53" s="51"/>
      <c r="G53" s="258">
        <f>SUM(G54+G66)</f>
        <v>126323.09999999999</v>
      </c>
      <c r="H53" s="258">
        <f>SUM(H54+H66)</f>
        <v>112113.09999999999</v>
      </c>
      <c r="I53" s="258">
        <f>SUM(I54+I66)</f>
        <v>14210</v>
      </c>
      <c r="J53" s="259">
        <f>SUM(J54+J66)</f>
        <v>0</v>
      </c>
    </row>
    <row r="54" spans="1:10" s="79" customFormat="1" ht="18" customHeight="1">
      <c r="A54" s="145" t="s">
        <v>219</v>
      </c>
      <c r="B54" s="156">
        <v>20</v>
      </c>
      <c r="C54" s="52">
        <v>3</v>
      </c>
      <c r="D54" s="52">
        <v>2</v>
      </c>
      <c r="E54" s="53"/>
      <c r="F54" s="51"/>
      <c r="G54" s="258">
        <f>SUM(G55)</f>
        <v>119619.4</v>
      </c>
      <c r="H54" s="258">
        <f>SUM(H55)</f>
        <v>105409.4</v>
      </c>
      <c r="I54" s="258">
        <f>SUM(I55)</f>
        <v>14210</v>
      </c>
      <c r="J54" s="259">
        <f>SUM(J55)</f>
        <v>0</v>
      </c>
    </row>
    <row r="55" spans="1:10" s="79" customFormat="1" ht="18" customHeight="1">
      <c r="A55" s="145" t="s">
        <v>314</v>
      </c>
      <c r="B55" s="156">
        <v>20</v>
      </c>
      <c r="C55" s="52">
        <v>3</v>
      </c>
      <c r="D55" s="52">
        <v>2</v>
      </c>
      <c r="E55" s="53">
        <v>2020000</v>
      </c>
      <c r="F55" s="51"/>
      <c r="G55" s="258">
        <f>SUM(G60)</f>
        <v>119619.4</v>
      </c>
      <c r="H55" s="258">
        <f>SUM(H60)</f>
        <v>105409.4</v>
      </c>
      <c r="I55" s="258">
        <f>SUM(I60)</f>
        <v>14210</v>
      </c>
      <c r="J55" s="259">
        <f>SUM(J60)</f>
        <v>0</v>
      </c>
    </row>
    <row r="56" spans="1:10" ht="46.5" customHeight="1" hidden="1">
      <c r="A56" s="147" t="s">
        <v>370</v>
      </c>
      <c r="B56" s="157">
        <v>20</v>
      </c>
      <c r="C56" s="55">
        <v>3</v>
      </c>
      <c r="D56" s="55">
        <v>2</v>
      </c>
      <c r="E56" s="56">
        <v>2020100</v>
      </c>
      <c r="F56" s="54"/>
      <c r="G56" s="260" t="e">
        <f>SUM(G57)</f>
        <v>#REF!</v>
      </c>
      <c r="H56" s="264"/>
      <c r="I56" s="264"/>
      <c r="J56" s="265"/>
    </row>
    <row r="57" spans="1:10" ht="28.5" customHeight="1" hidden="1">
      <c r="A57" s="147" t="s">
        <v>365</v>
      </c>
      <c r="B57" s="157">
        <v>20</v>
      </c>
      <c r="C57" s="55">
        <v>3</v>
      </c>
      <c r="D57" s="55">
        <v>2</v>
      </c>
      <c r="E57" s="56">
        <v>2020100</v>
      </c>
      <c r="F57" s="54">
        <v>14</v>
      </c>
      <c r="G57" s="260" t="e">
        <f>SUM('не печатаем'!#REF!)</f>
        <v>#REF!</v>
      </c>
      <c r="H57" s="264"/>
      <c r="I57" s="264"/>
      <c r="J57" s="265"/>
    </row>
    <row r="58" spans="1:10" ht="16.5" customHeight="1" hidden="1">
      <c r="A58" s="146" t="s">
        <v>371</v>
      </c>
      <c r="B58" s="157">
        <v>20</v>
      </c>
      <c r="C58" s="55">
        <v>3</v>
      </c>
      <c r="D58" s="55">
        <v>2</v>
      </c>
      <c r="E58" s="56">
        <v>2025800</v>
      </c>
      <c r="F58" s="54"/>
      <c r="G58" s="260" t="e">
        <f>SUM(G59)</f>
        <v>#REF!</v>
      </c>
      <c r="H58" s="264"/>
      <c r="I58" s="264"/>
      <c r="J58" s="265"/>
    </row>
    <row r="59" spans="1:10" ht="30.75" customHeight="1" hidden="1">
      <c r="A59" s="147" t="s">
        <v>365</v>
      </c>
      <c r="B59" s="157">
        <v>20</v>
      </c>
      <c r="C59" s="55">
        <v>3</v>
      </c>
      <c r="D59" s="55">
        <v>2</v>
      </c>
      <c r="E59" s="56">
        <v>2025800</v>
      </c>
      <c r="F59" s="54">
        <v>14</v>
      </c>
      <c r="G59" s="260" t="e">
        <f>SUM('не печатаем'!#REF!-'не печатаем'!#REF!)</f>
        <v>#REF!</v>
      </c>
      <c r="H59" s="264"/>
      <c r="I59" s="264"/>
      <c r="J59" s="265"/>
    </row>
    <row r="60" spans="1:10" ht="33" customHeight="1">
      <c r="A60" s="147" t="s">
        <v>365</v>
      </c>
      <c r="B60" s="157">
        <v>20</v>
      </c>
      <c r="C60" s="55">
        <v>3</v>
      </c>
      <c r="D60" s="55">
        <v>2</v>
      </c>
      <c r="E60" s="56">
        <v>2026700</v>
      </c>
      <c r="F60" s="54">
        <v>14</v>
      </c>
      <c r="G60" s="260">
        <f>SUM(H60:J60)</f>
        <v>119619.4</v>
      </c>
      <c r="H60" s="262">
        <f>SUM('не печатаем'!T43)</f>
        <v>105409.4</v>
      </c>
      <c r="I60" s="262">
        <f>SUM('не печатаем'!U43)</f>
        <v>14210</v>
      </c>
      <c r="J60" s="263">
        <f>SUM('не печатаем'!V43)</f>
        <v>0</v>
      </c>
    </row>
    <row r="61" spans="1:10" ht="19.5" customHeight="1" hidden="1">
      <c r="A61" s="147" t="s">
        <v>161</v>
      </c>
      <c r="B61" s="157">
        <v>20</v>
      </c>
      <c r="C61" s="55">
        <v>3</v>
      </c>
      <c r="D61" s="55">
        <v>2</v>
      </c>
      <c r="E61" s="56">
        <v>2027200</v>
      </c>
      <c r="F61" s="54">
        <v>14</v>
      </c>
      <c r="G61" s="260" t="e">
        <f>SUM('не печатаем'!#REF!)</f>
        <v>#REF!</v>
      </c>
      <c r="H61" s="264"/>
      <c r="I61" s="264"/>
      <c r="J61" s="265"/>
    </row>
    <row r="62" spans="1:10" ht="30" customHeight="1" hidden="1">
      <c r="A62" s="147" t="s">
        <v>162</v>
      </c>
      <c r="B62" s="157">
        <v>20</v>
      </c>
      <c r="C62" s="55">
        <v>3</v>
      </c>
      <c r="D62" s="55">
        <v>2</v>
      </c>
      <c r="E62" s="56">
        <v>2027600</v>
      </c>
      <c r="F62" s="54"/>
      <c r="G62" s="260" t="e">
        <f>SUM(G63)</f>
        <v>#REF!</v>
      </c>
      <c r="H62" s="264"/>
      <c r="I62" s="264"/>
      <c r="J62" s="265"/>
    </row>
    <row r="63" spans="1:10" ht="20.25" customHeight="1" hidden="1">
      <c r="A63" s="147" t="s">
        <v>369</v>
      </c>
      <c r="B63" s="157">
        <v>20</v>
      </c>
      <c r="C63" s="55">
        <v>3</v>
      </c>
      <c r="D63" s="55">
        <v>2</v>
      </c>
      <c r="E63" s="56">
        <v>2027600</v>
      </c>
      <c r="F63" s="54">
        <v>5</v>
      </c>
      <c r="G63" s="260" t="e">
        <f>SUM('не печатаем'!#REF!)</f>
        <v>#REF!</v>
      </c>
      <c r="H63" s="264"/>
      <c r="I63" s="264"/>
      <c r="J63" s="265"/>
    </row>
    <row r="64" spans="1:10" ht="20.25" customHeight="1" hidden="1">
      <c r="A64" s="146" t="s">
        <v>289</v>
      </c>
      <c r="B64" s="157">
        <v>20</v>
      </c>
      <c r="C64" s="55">
        <v>3</v>
      </c>
      <c r="D64" s="55">
        <v>2</v>
      </c>
      <c r="E64" s="56">
        <v>7950000</v>
      </c>
      <c r="F64" s="54"/>
      <c r="G64" s="260" t="e">
        <f>SUM(G65)</f>
        <v>#REF!</v>
      </c>
      <c r="H64" s="264"/>
      <c r="I64" s="264"/>
      <c r="J64" s="265"/>
    </row>
    <row r="65" spans="1:10" ht="27.75" customHeight="1" hidden="1">
      <c r="A65" s="151" t="s">
        <v>359</v>
      </c>
      <c r="B65" s="157">
        <v>20</v>
      </c>
      <c r="C65" s="55">
        <v>3</v>
      </c>
      <c r="D65" s="55">
        <v>2</v>
      </c>
      <c r="E65" s="56">
        <v>7950000</v>
      </c>
      <c r="F65" s="54">
        <v>500</v>
      </c>
      <c r="G65" s="260" t="e">
        <f>SUM('не печатаем'!#REF!)</f>
        <v>#REF!</v>
      </c>
      <c r="H65" s="264"/>
      <c r="I65" s="264"/>
      <c r="J65" s="265"/>
    </row>
    <row r="66" spans="1:10" ht="50.25" customHeight="1">
      <c r="A66" s="145" t="s">
        <v>355</v>
      </c>
      <c r="B66" s="156">
        <v>20</v>
      </c>
      <c r="C66" s="52">
        <v>3</v>
      </c>
      <c r="D66" s="52">
        <v>9</v>
      </c>
      <c r="E66" s="53"/>
      <c r="F66" s="51"/>
      <c r="G66" s="258">
        <f>SUM(G67+G69)</f>
        <v>6703.7</v>
      </c>
      <c r="H66" s="258">
        <f>SUM(H67+H69)</f>
        <v>6703.7</v>
      </c>
      <c r="I66" s="258">
        <f>SUM(I67+I69)</f>
        <v>0</v>
      </c>
      <c r="J66" s="259">
        <f>SUM(J67+J69)</f>
        <v>0</v>
      </c>
    </row>
    <row r="67" spans="1:10" s="79" customFormat="1" ht="52.5" customHeight="1">
      <c r="A67" s="145" t="s">
        <v>364</v>
      </c>
      <c r="B67" s="156">
        <v>20</v>
      </c>
      <c r="C67" s="52">
        <v>3</v>
      </c>
      <c r="D67" s="52">
        <v>9</v>
      </c>
      <c r="E67" s="53">
        <v>2180100</v>
      </c>
      <c r="F67" s="51"/>
      <c r="G67" s="258">
        <f>SUM(G68)</f>
        <v>1045.8</v>
      </c>
      <c r="H67" s="258">
        <f>SUM(H68)</f>
        <v>1045.8</v>
      </c>
      <c r="I67" s="258">
        <f>SUM(I68)</f>
        <v>0</v>
      </c>
      <c r="J67" s="259">
        <f>SUM(J68)</f>
        <v>0</v>
      </c>
    </row>
    <row r="68" spans="1:10" ht="31.5" customHeight="1">
      <c r="A68" s="146" t="s">
        <v>365</v>
      </c>
      <c r="B68" s="157">
        <v>20</v>
      </c>
      <c r="C68" s="55">
        <v>3</v>
      </c>
      <c r="D68" s="55">
        <v>9</v>
      </c>
      <c r="E68" s="56">
        <v>2180100</v>
      </c>
      <c r="F68" s="54">
        <v>14</v>
      </c>
      <c r="G68" s="260">
        <f>SUM(H68:J68)</f>
        <v>1045.8</v>
      </c>
      <c r="H68" s="262">
        <f>SUM('не печатаем'!T51)</f>
        <v>1045.8</v>
      </c>
      <c r="I68" s="262">
        <f>SUM('не печатаем'!U51)</f>
        <v>0</v>
      </c>
      <c r="J68" s="263">
        <f>SUM('не печатаем'!V51)</f>
        <v>0</v>
      </c>
    </row>
    <row r="69" spans="1:10" s="79" customFormat="1" ht="18" customHeight="1">
      <c r="A69" s="145" t="s">
        <v>334</v>
      </c>
      <c r="B69" s="156">
        <v>20</v>
      </c>
      <c r="C69" s="52">
        <v>3</v>
      </c>
      <c r="D69" s="52">
        <v>9</v>
      </c>
      <c r="E69" s="53">
        <v>3020000</v>
      </c>
      <c r="F69" s="51"/>
      <c r="G69" s="258">
        <f>SUM(G70)</f>
        <v>5657.9</v>
      </c>
      <c r="H69" s="258">
        <f>SUM(H70)</f>
        <v>5657.9</v>
      </c>
      <c r="I69" s="258">
        <f>SUM(I70)</f>
        <v>0</v>
      </c>
      <c r="J69" s="259">
        <f>SUM(J70)</f>
        <v>0</v>
      </c>
    </row>
    <row r="70" spans="1:10" ht="18" customHeight="1">
      <c r="A70" s="146" t="s">
        <v>472</v>
      </c>
      <c r="B70" s="157">
        <v>20</v>
      </c>
      <c r="C70" s="55">
        <v>3</v>
      </c>
      <c r="D70" s="55">
        <v>9</v>
      </c>
      <c r="E70" s="56">
        <v>3029900</v>
      </c>
      <c r="F70" s="54">
        <v>1</v>
      </c>
      <c r="G70" s="260">
        <f>SUM(H70:J70)</f>
        <v>5657.9</v>
      </c>
      <c r="H70" s="262">
        <f>SUM('не печатаем'!T52)</f>
        <v>5657.9</v>
      </c>
      <c r="I70" s="262">
        <f>SUM('не печатаем'!U52)</f>
        <v>0</v>
      </c>
      <c r="J70" s="263">
        <f>SUM('не печатаем'!V52)</f>
        <v>0</v>
      </c>
    </row>
    <row r="71" spans="1:10" ht="18" customHeight="1" thickBot="1">
      <c r="A71" s="300"/>
      <c r="B71" s="292"/>
      <c r="C71" s="293"/>
      <c r="D71" s="293"/>
      <c r="E71" s="294"/>
      <c r="F71" s="292"/>
      <c r="G71" s="295"/>
      <c r="H71" s="296"/>
      <c r="I71" s="296"/>
      <c r="J71" s="296"/>
    </row>
    <row r="72" spans="1:10" ht="18" customHeight="1">
      <c r="A72" s="689" t="s">
        <v>279</v>
      </c>
      <c r="B72" s="691" t="s">
        <v>265</v>
      </c>
      <c r="C72" s="692"/>
      <c r="D72" s="692"/>
      <c r="E72" s="692"/>
      <c r="F72" s="693"/>
      <c r="G72" s="645" t="s">
        <v>168</v>
      </c>
      <c r="H72" s="645" t="s">
        <v>58</v>
      </c>
      <c r="I72" s="645"/>
      <c r="J72" s="646"/>
    </row>
    <row r="73" spans="1:10" ht="106.5" customHeight="1" thickBot="1">
      <c r="A73" s="690"/>
      <c r="B73" s="297" t="s">
        <v>165</v>
      </c>
      <c r="C73" s="297" t="s">
        <v>55</v>
      </c>
      <c r="D73" s="297" t="s">
        <v>56</v>
      </c>
      <c r="E73" s="297" t="s">
        <v>166</v>
      </c>
      <c r="F73" s="297" t="s">
        <v>167</v>
      </c>
      <c r="G73" s="694"/>
      <c r="H73" s="298" t="s">
        <v>269</v>
      </c>
      <c r="I73" s="298" t="s">
        <v>270</v>
      </c>
      <c r="J73" s="299" t="s">
        <v>271</v>
      </c>
    </row>
    <row r="74" spans="1:10" ht="18" customHeight="1" thickBot="1">
      <c r="A74" s="77">
        <v>1</v>
      </c>
      <c r="B74" s="78">
        <v>2</v>
      </c>
      <c r="C74" s="78">
        <v>3</v>
      </c>
      <c r="D74" s="78">
        <v>4</v>
      </c>
      <c r="E74" s="78">
        <v>5</v>
      </c>
      <c r="F74" s="78">
        <v>6</v>
      </c>
      <c r="G74" s="78">
        <v>7</v>
      </c>
      <c r="H74" s="90">
        <v>8</v>
      </c>
      <c r="I74" s="90">
        <v>9</v>
      </c>
      <c r="J74" s="91">
        <v>10</v>
      </c>
    </row>
    <row r="75" spans="1:10" ht="18" customHeight="1">
      <c r="A75" s="145" t="s">
        <v>284</v>
      </c>
      <c r="B75" s="156">
        <v>20</v>
      </c>
      <c r="C75" s="52">
        <v>4</v>
      </c>
      <c r="D75" s="52"/>
      <c r="E75" s="53"/>
      <c r="F75" s="51"/>
      <c r="G75" s="258">
        <f>SUM(G79+G82+G85+G89+G76)</f>
        <v>43588.8</v>
      </c>
      <c r="H75" s="258">
        <f>SUM(H79+H82+H85+H89+H76)</f>
        <v>42649.4</v>
      </c>
      <c r="I75" s="258">
        <f>SUM(I79+I82+I85+I89+I76)</f>
        <v>848.2</v>
      </c>
      <c r="J75" s="259">
        <f>SUM(J79+J82+J85+J89)</f>
        <v>91.2</v>
      </c>
    </row>
    <row r="76" spans="1:10" ht="18" customHeight="1">
      <c r="A76" s="76" t="s">
        <v>429</v>
      </c>
      <c r="B76" s="156">
        <v>20</v>
      </c>
      <c r="C76" s="52">
        <v>4</v>
      </c>
      <c r="D76" s="52">
        <v>1</v>
      </c>
      <c r="E76" s="53"/>
      <c r="F76" s="51"/>
      <c r="G76" s="258">
        <f>SUM(H76:J76)</f>
        <v>358.2</v>
      </c>
      <c r="H76" s="258">
        <f>SUM(H77)</f>
        <v>0</v>
      </c>
      <c r="I76" s="258">
        <f>SUM(I77+I78)</f>
        <v>358.2</v>
      </c>
      <c r="J76" s="258">
        <f>SUM(J77)</f>
        <v>0</v>
      </c>
    </row>
    <row r="77" spans="1:10" ht="34.5" customHeight="1">
      <c r="A77" s="146" t="s">
        <v>258</v>
      </c>
      <c r="B77" s="157">
        <v>20</v>
      </c>
      <c r="C77" s="55">
        <v>4</v>
      </c>
      <c r="D77" s="55">
        <v>1</v>
      </c>
      <c r="E77" s="56">
        <v>5100301</v>
      </c>
      <c r="F77" s="54">
        <v>1</v>
      </c>
      <c r="G77" s="260">
        <f>SUM(H77:J77)</f>
        <v>161.89999999999998</v>
      </c>
      <c r="H77" s="258"/>
      <c r="I77" s="260">
        <f>SUM('не печатаем'!U57+'не печатаем'!U61+'не печатаем'!U62)-I78</f>
        <v>161.89999999999998</v>
      </c>
      <c r="J77" s="259"/>
    </row>
    <row r="78" spans="1:10" ht="34.5" customHeight="1">
      <c r="A78" s="146" t="s">
        <v>259</v>
      </c>
      <c r="B78" s="157">
        <v>20</v>
      </c>
      <c r="C78" s="55">
        <v>4</v>
      </c>
      <c r="D78" s="55">
        <v>1</v>
      </c>
      <c r="E78" s="56">
        <v>5224500</v>
      </c>
      <c r="F78" s="54">
        <v>1</v>
      </c>
      <c r="G78" s="260">
        <f>SUM(H78:J78)</f>
        <v>196.3</v>
      </c>
      <c r="H78" s="258"/>
      <c r="I78" s="260">
        <v>196.3</v>
      </c>
      <c r="J78" s="259"/>
    </row>
    <row r="79" spans="1:10" ht="18" customHeight="1">
      <c r="A79" s="152" t="s">
        <v>557</v>
      </c>
      <c r="B79" s="156">
        <v>20</v>
      </c>
      <c r="C79" s="52">
        <v>4</v>
      </c>
      <c r="D79" s="52">
        <v>5</v>
      </c>
      <c r="E79" s="53"/>
      <c r="F79" s="51"/>
      <c r="G79" s="258">
        <f>SUM(G80)</f>
        <v>490</v>
      </c>
      <c r="H79" s="258">
        <f aca="true" t="shared" si="5" ref="H79:J80">SUM(H80)</f>
        <v>0</v>
      </c>
      <c r="I79" s="258">
        <f t="shared" si="5"/>
        <v>490</v>
      </c>
      <c r="J79" s="259">
        <f t="shared" si="5"/>
        <v>0</v>
      </c>
    </row>
    <row r="80" spans="1:10" ht="18" customHeight="1">
      <c r="A80" s="146" t="s">
        <v>368</v>
      </c>
      <c r="B80" s="157">
        <v>20</v>
      </c>
      <c r="C80" s="55">
        <v>4</v>
      </c>
      <c r="D80" s="55">
        <v>5</v>
      </c>
      <c r="E80" s="56">
        <v>5220000</v>
      </c>
      <c r="F80" s="51"/>
      <c r="G80" s="260">
        <f>SUM(G81)</f>
        <v>490</v>
      </c>
      <c r="H80" s="260">
        <f t="shared" si="5"/>
        <v>0</v>
      </c>
      <c r="I80" s="260">
        <f t="shared" si="5"/>
        <v>490</v>
      </c>
      <c r="J80" s="261">
        <f t="shared" si="5"/>
        <v>0</v>
      </c>
    </row>
    <row r="81" spans="1:10" ht="18" customHeight="1">
      <c r="A81" s="146" t="s">
        <v>512</v>
      </c>
      <c r="B81" s="157">
        <v>20</v>
      </c>
      <c r="C81" s="55">
        <v>4</v>
      </c>
      <c r="D81" s="55">
        <v>5</v>
      </c>
      <c r="E81" s="56">
        <v>5223600</v>
      </c>
      <c r="F81" s="54">
        <v>342</v>
      </c>
      <c r="G81" s="260">
        <f>SUM(H81:J81)</f>
        <v>490</v>
      </c>
      <c r="H81" s="262">
        <f>SUM('не печатаем'!T69)</f>
        <v>0</v>
      </c>
      <c r="I81" s="262">
        <f>SUM('не печатаем'!U69)</f>
        <v>490</v>
      </c>
      <c r="J81" s="263">
        <f>SUM('не печатаем'!V69)</f>
        <v>0</v>
      </c>
    </row>
    <row r="82" spans="1:10" s="79" customFormat="1" ht="18" customHeight="1">
      <c r="A82" s="145" t="s">
        <v>221</v>
      </c>
      <c r="B82" s="156">
        <v>20</v>
      </c>
      <c r="C82" s="52">
        <v>4</v>
      </c>
      <c r="D82" s="52">
        <v>8</v>
      </c>
      <c r="E82" s="53"/>
      <c r="F82" s="51"/>
      <c r="G82" s="258">
        <f>SUM(G83)</f>
        <v>2000</v>
      </c>
      <c r="H82" s="258">
        <f aca="true" t="shared" si="6" ref="H82:J83">SUM(H83)</f>
        <v>2000</v>
      </c>
      <c r="I82" s="258">
        <f t="shared" si="6"/>
        <v>0</v>
      </c>
      <c r="J82" s="259">
        <f t="shared" si="6"/>
        <v>0</v>
      </c>
    </row>
    <row r="83" spans="1:10" ht="18" customHeight="1">
      <c r="A83" s="146" t="s">
        <v>366</v>
      </c>
      <c r="B83" s="157">
        <v>20</v>
      </c>
      <c r="C83" s="55">
        <v>4</v>
      </c>
      <c r="D83" s="55">
        <v>8</v>
      </c>
      <c r="E83" s="56">
        <v>3030000</v>
      </c>
      <c r="F83" s="54"/>
      <c r="G83" s="260">
        <f>SUM(G84)</f>
        <v>2000</v>
      </c>
      <c r="H83" s="260">
        <f>SUM(H84)</f>
        <v>2000</v>
      </c>
      <c r="I83" s="260">
        <f t="shared" si="6"/>
        <v>0</v>
      </c>
      <c r="J83" s="261">
        <f t="shared" si="6"/>
        <v>0</v>
      </c>
    </row>
    <row r="84" spans="1:10" ht="18" customHeight="1">
      <c r="A84" s="146" t="s">
        <v>367</v>
      </c>
      <c r="B84" s="157">
        <v>20</v>
      </c>
      <c r="C84" s="55">
        <v>4</v>
      </c>
      <c r="D84" s="55">
        <v>8</v>
      </c>
      <c r="E84" s="56">
        <v>3030200</v>
      </c>
      <c r="F84" s="54">
        <v>6</v>
      </c>
      <c r="G84" s="260">
        <f>SUM(H84:J84)</f>
        <v>2000</v>
      </c>
      <c r="H84" s="262">
        <f>SUM('не печатаем'!T71)</f>
        <v>2000</v>
      </c>
      <c r="I84" s="264"/>
      <c r="J84" s="265"/>
    </row>
    <row r="85" spans="1:10" s="79" customFormat="1" ht="18" customHeight="1">
      <c r="A85" s="145" t="s">
        <v>335</v>
      </c>
      <c r="B85" s="156">
        <v>20</v>
      </c>
      <c r="C85" s="52">
        <v>4</v>
      </c>
      <c r="D85" s="52">
        <v>10</v>
      </c>
      <c r="E85" s="53"/>
      <c r="F85" s="51"/>
      <c r="G85" s="258">
        <f aca="true" t="shared" si="7" ref="G85:J86">SUM(G86)</f>
        <v>16225.2</v>
      </c>
      <c r="H85" s="258">
        <f t="shared" si="7"/>
        <v>16225.2</v>
      </c>
      <c r="I85" s="258">
        <f t="shared" si="7"/>
        <v>0</v>
      </c>
      <c r="J85" s="259">
        <f t="shared" si="7"/>
        <v>0</v>
      </c>
    </row>
    <row r="86" spans="1:10" ht="18" customHeight="1">
      <c r="A86" s="146" t="s">
        <v>336</v>
      </c>
      <c r="B86" s="157">
        <v>20</v>
      </c>
      <c r="C86" s="55">
        <v>4</v>
      </c>
      <c r="D86" s="55">
        <v>10</v>
      </c>
      <c r="E86" s="56">
        <v>3300000</v>
      </c>
      <c r="F86" s="54"/>
      <c r="G86" s="260">
        <f>SUM(G87+G88)</f>
        <v>16225.2</v>
      </c>
      <c r="H86" s="260">
        <f>SUM(H87+H88)</f>
        <v>16225.2</v>
      </c>
      <c r="I86" s="260">
        <f t="shared" si="7"/>
        <v>0</v>
      </c>
      <c r="J86" s="261">
        <f t="shared" si="7"/>
        <v>0</v>
      </c>
    </row>
    <row r="87" spans="1:10" ht="18" customHeight="1">
      <c r="A87" s="146" t="s">
        <v>472</v>
      </c>
      <c r="B87" s="157">
        <v>20</v>
      </c>
      <c r="C87" s="55">
        <v>4</v>
      </c>
      <c r="D87" s="55">
        <v>10</v>
      </c>
      <c r="E87" s="56">
        <v>3309900</v>
      </c>
      <c r="F87" s="54">
        <v>1</v>
      </c>
      <c r="G87" s="260">
        <f aca="true" t="shared" si="8" ref="G87:G95">SUM(H87:J87)</f>
        <v>12404</v>
      </c>
      <c r="H87" s="262">
        <f>SUM('не печатаем'!T73)</f>
        <v>12404</v>
      </c>
      <c r="I87" s="262">
        <f>SUM('не печатаем'!U73)</f>
        <v>0</v>
      </c>
      <c r="J87" s="263">
        <f>SUM('не печатаем'!V73)</f>
        <v>0</v>
      </c>
    </row>
    <row r="88" spans="1:10" ht="30.75" customHeight="1">
      <c r="A88" s="75" t="s">
        <v>426</v>
      </c>
      <c r="B88" s="157">
        <v>20</v>
      </c>
      <c r="C88" s="55">
        <v>4</v>
      </c>
      <c r="D88" s="55">
        <v>10</v>
      </c>
      <c r="E88" s="56">
        <v>3030200</v>
      </c>
      <c r="F88" s="54">
        <v>500</v>
      </c>
      <c r="G88" s="260">
        <f t="shared" si="8"/>
        <v>3821.2</v>
      </c>
      <c r="H88" s="262">
        <f>SUM('не печатаем'!T76)</f>
        <v>3821.2</v>
      </c>
      <c r="I88" s="262"/>
      <c r="J88" s="263"/>
    </row>
    <row r="89" spans="1:10" s="82" customFormat="1" ht="18" customHeight="1">
      <c r="A89" s="145" t="s">
        <v>223</v>
      </c>
      <c r="B89" s="156">
        <v>20</v>
      </c>
      <c r="C89" s="52">
        <v>4</v>
      </c>
      <c r="D89" s="52">
        <v>12</v>
      </c>
      <c r="E89" s="53"/>
      <c r="F89" s="51"/>
      <c r="G89" s="258">
        <f>SUM(H89:J89)</f>
        <v>24515.4</v>
      </c>
      <c r="H89" s="268">
        <f>SUM(H90+H94+H92)</f>
        <v>24424.2</v>
      </c>
      <c r="I89" s="268">
        <f>SUM(I90)</f>
        <v>0</v>
      </c>
      <c r="J89" s="269">
        <f>SUM(J90)</f>
        <v>91.2</v>
      </c>
    </row>
    <row r="90" spans="1:10" s="80" customFormat="1" ht="18" customHeight="1">
      <c r="A90" s="147" t="s">
        <v>300</v>
      </c>
      <c r="B90" s="157">
        <v>20</v>
      </c>
      <c r="C90" s="55">
        <v>4</v>
      </c>
      <c r="D90" s="55">
        <v>12</v>
      </c>
      <c r="E90" s="56">
        <v>929900</v>
      </c>
      <c r="F90" s="54"/>
      <c r="G90" s="260">
        <f t="shared" si="8"/>
        <v>19989.4</v>
      </c>
      <c r="H90" s="262">
        <f>SUM(H91)</f>
        <v>19898.2</v>
      </c>
      <c r="I90" s="262">
        <f>SUM(I91)</f>
        <v>0</v>
      </c>
      <c r="J90" s="263">
        <f>SUM(J91)</f>
        <v>91.2</v>
      </c>
    </row>
    <row r="91" spans="1:10" s="80" customFormat="1" ht="18" customHeight="1">
      <c r="A91" s="146" t="s">
        <v>472</v>
      </c>
      <c r="B91" s="157">
        <v>20</v>
      </c>
      <c r="C91" s="55">
        <v>4</v>
      </c>
      <c r="D91" s="55">
        <v>12</v>
      </c>
      <c r="E91" s="56">
        <v>929900</v>
      </c>
      <c r="F91" s="54">
        <v>1</v>
      </c>
      <c r="G91" s="260">
        <f t="shared" si="8"/>
        <v>19989.4</v>
      </c>
      <c r="H91" s="262">
        <f>SUM('не печатаем'!T81)</f>
        <v>19898.2</v>
      </c>
      <c r="I91" s="262">
        <f>SUM('не печатаем'!U81)</f>
        <v>0</v>
      </c>
      <c r="J91" s="263">
        <f>SUM('не печатаем'!V81)</f>
        <v>91.2</v>
      </c>
    </row>
    <row r="92" spans="1:10" s="80" customFormat="1" ht="18" customHeight="1">
      <c r="A92" s="146" t="s">
        <v>35</v>
      </c>
      <c r="B92" s="157">
        <v>20</v>
      </c>
      <c r="C92" s="55">
        <v>4</v>
      </c>
      <c r="D92" s="55">
        <v>12</v>
      </c>
      <c r="E92" s="56">
        <v>3380000</v>
      </c>
      <c r="F92" s="54"/>
      <c r="G92" s="260">
        <f t="shared" si="8"/>
        <v>3026</v>
      </c>
      <c r="H92" s="262">
        <f>SUM(H93)</f>
        <v>3026</v>
      </c>
      <c r="I92" s="262"/>
      <c r="J92" s="263"/>
    </row>
    <row r="93" spans="1:10" s="80" customFormat="1" ht="18" customHeight="1">
      <c r="A93" s="146" t="s">
        <v>342</v>
      </c>
      <c r="B93" s="157">
        <v>20</v>
      </c>
      <c r="C93" s="55">
        <v>4</v>
      </c>
      <c r="D93" s="55">
        <v>12</v>
      </c>
      <c r="E93" s="56">
        <v>3380000</v>
      </c>
      <c r="F93" s="54">
        <v>500</v>
      </c>
      <c r="G93" s="260">
        <f t="shared" si="8"/>
        <v>3026</v>
      </c>
      <c r="H93" s="262">
        <f>SUM('не печатаем'!T83)</f>
        <v>3026</v>
      </c>
      <c r="I93" s="262"/>
      <c r="J93" s="263"/>
    </row>
    <row r="94" spans="1:10" s="80" customFormat="1" ht="18" customHeight="1">
      <c r="A94" s="146" t="s">
        <v>289</v>
      </c>
      <c r="B94" s="157">
        <v>20</v>
      </c>
      <c r="C94" s="55">
        <v>4</v>
      </c>
      <c r="D94" s="55">
        <v>12</v>
      </c>
      <c r="E94" s="56">
        <v>7950000</v>
      </c>
      <c r="F94" s="54"/>
      <c r="G94" s="260">
        <f t="shared" si="8"/>
        <v>1500</v>
      </c>
      <c r="H94" s="262">
        <f>SUM(H95)</f>
        <v>1500</v>
      </c>
      <c r="I94" s="262"/>
      <c r="J94" s="263"/>
    </row>
    <row r="95" spans="1:10" s="80" customFormat="1" ht="30.75" customHeight="1">
      <c r="A95" s="160" t="s">
        <v>394</v>
      </c>
      <c r="B95" s="157">
        <v>20</v>
      </c>
      <c r="C95" s="55">
        <v>4</v>
      </c>
      <c r="D95" s="55">
        <v>12</v>
      </c>
      <c r="E95" s="56">
        <v>7950000</v>
      </c>
      <c r="F95" s="54">
        <v>500</v>
      </c>
      <c r="G95" s="260">
        <f t="shared" si="8"/>
        <v>1500</v>
      </c>
      <c r="H95" s="262">
        <f>SUM('не печатаем'!T84)</f>
        <v>1500</v>
      </c>
      <c r="I95" s="262">
        <f>SUM('не печатаем'!U84)</f>
        <v>0</v>
      </c>
      <c r="J95" s="263">
        <f>SUM('не печатаем'!V84)</f>
        <v>0</v>
      </c>
    </row>
    <row r="96" spans="1:10" s="79" customFormat="1" ht="18" customHeight="1">
      <c r="A96" s="145" t="s">
        <v>285</v>
      </c>
      <c r="B96" s="156">
        <v>20</v>
      </c>
      <c r="C96" s="52">
        <v>5</v>
      </c>
      <c r="D96" s="52"/>
      <c r="E96" s="53"/>
      <c r="F96" s="51"/>
      <c r="G96" s="258">
        <f>SUM(G97+G112+G126)</f>
        <v>225035.5</v>
      </c>
      <c r="H96" s="258">
        <f>SUM(H97+H112+H126)</f>
        <v>99659.2</v>
      </c>
      <c r="I96" s="258">
        <f>SUM(I97+I112+I126)</f>
        <v>122981.9</v>
      </c>
      <c r="J96" s="259">
        <f>SUM(J97+J112+J126)</f>
        <v>2394.4</v>
      </c>
    </row>
    <row r="97" spans="1:10" s="79" customFormat="1" ht="18" customHeight="1">
      <c r="A97" s="148" t="s">
        <v>225</v>
      </c>
      <c r="B97" s="156">
        <v>20</v>
      </c>
      <c r="C97" s="52">
        <v>5</v>
      </c>
      <c r="D97" s="52">
        <v>1</v>
      </c>
      <c r="E97" s="53"/>
      <c r="F97" s="51"/>
      <c r="G97" s="258">
        <f>SUM(G99+G103+G98+G110+G105)</f>
        <v>88386.70000000001</v>
      </c>
      <c r="H97" s="258">
        <f>SUM(H99+H103+H98+H110+H105)</f>
        <v>23483.699999999997</v>
      </c>
      <c r="I97" s="258">
        <f>SUM(I99+I103+I98+I110+I105)</f>
        <v>62508.6</v>
      </c>
      <c r="J97" s="258">
        <f>SUM(J99+J103+J98+J110+J105)</f>
        <v>2394.4</v>
      </c>
    </row>
    <row r="98" spans="1:10" s="79" customFormat="1" ht="18" customHeight="1">
      <c r="A98" s="147" t="s">
        <v>389</v>
      </c>
      <c r="B98" s="157">
        <v>20</v>
      </c>
      <c r="C98" s="55">
        <v>5</v>
      </c>
      <c r="D98" s="55">
        <v>1</v>
      </c>
      <c r="E98" s="56">
        <v>1020102</v>
      </c>
      <c r="F98" s="54">
        <v>3</v>
      </c>
      <c r="G98" s="260">
        <f>SUM(H98:J98)</f>
        <v>2394.4</v>
      </c>
      <c r="H98" s="260">
        <f>SUM('не печатаем'!T97)</f>
        <v>0</v>
      </c>
      <c r="I98" s="260">
        <f>SUM('не печатаем'!U97)</f>
        <v>0</v>
      </c>
      <c r="J98" s="261">
        <f>SUM('не печатаем'!V97)</f>
        <v>2394.4</v>
      </c>
    </row>
    <row r="99" spans="1:10" s="82" customFormat="1" ht="18" customHeight="1">
      <c r="A99" s="146" t="s">
        <v>352</v>
      </c>
      <c r="B99" s="157">
        <v>20</v>
      </c>
      <c r="C99" s="55">
        <v>5</v>
      </c>
      <c r="D99" s="55">
        <v>1</v>
      </c>
      <c r="E99" s="56">
        <v>5220000</v>
      </c>
      <c r="F99" s="54"/>
      <c r="G99" s="260">
        <f>SUM(G100)</f>
        <v>15964.099999999999</v>
      </c>
      <c r="H99" s="260">
        <f>SUM(H100)</f>
        <v>0</v>
      </c>
      <c r="I99" s="260">
        <f>SUM(I100)</f>
        <v>15964.099999999999</v>
      </c>
      <c r="J99" s="261">
        <f>SUM(J100)</f>
        <v>0</v>
      </c>
    </row>
    <row r="100" spans="1:10" s="82" customFormat="1" ht="18" customHeight="1">
      <c r="A100" s="151" t="s">
        <v>495</v>
      </c>
      <c r="B100" s="157">
        <v>20</v>
      </c>
      <c r="C100" s="55">
        <v>5</v>
      </c>
      <c r="D100" s="55">
        <v>1</v>
      </c>
      <c r="E100" s="56">
        <v>5220000</v>
      </c>
      <c r="F100" s="54"/>
      <c r="G100" s="260">
        <f>SUM(G101+G102)</f>
        <v>15964.099999999999</v>
      </c>
      <c r="H100" s="260">
        <f>SUM(H101:H102)</f>
        <v>0</v>
      </c>
      <c r="I100" s="260">
        <f>SUM(I101:I102)</f>
        <v>15964.099999999999</v>
      </c>
      <c r="J100" s="261"/>
    </row>
    <row r="101" spans="1:10" s="82" customFormat="1" ht="30.75" customHeight="1">
      <c r="A101" s="153" t="s">
        <v>379</v>
      </c>
      <c r="B101" s="157">
        <v>20</v>
      </c>
      <c r="C101" s="55">
        <v>5</v>
      </c>
      <c r="D101" s="55">
        <v>1</v>
      </c>
      <c r="E101" s="56">
        <v>5222701</v>
      </c>
      <c r="F101" s="54">
        <v>3</v>
      </c>
      <c r="G101" s="260">
        <f>SUM(H101:J101)</f>
        <v>4132.3</v>
      </c>
      <c r="H101" s="262">
        <f>SUM('не печатаем'!T99)</f>
        <v>0</v>
      </c>
      <c r="I101" s="262">
        <f>SUM('не печатаем'!U99)</f>
        <v>4132.3</v>
      </c>
      <c r="J101" s="263">
        <f>SUM('не печатаем'!V99)</f>
        <v>0</v>
      </c>
    </row>
    <row r="102" spans="1:10" s="80" customFormat="1" ht="32.25" customHeight="1">
      <c r="A102" s="153" t="s">
        <v>377</v>
      </c>
      <c r="B102" s="157">
        <v>20</v>
      </c>
      <c r="C102" s="55">
        <v>5</v>
      </c>
      <c r="D102" s="55">
        <v>1</v>
      </c>
      <c r="E102" s="56">
        <v>5222705</v>
      </c>
      <c r="F102" s="54">
        <v>3</v>
      </c>
      <c r="G102" s="260">
        <f>SUM(H102:J102)</f>
        <v>11831.8</v>
      </c>
      <c r="H102" s="262">
        <f>SUM('не печатаем'!T100)</f>
        <v>0</v>
      </c>
      <c r="I102" s="262">
        <f>SUM('не печатаем'!U100)</f>
        <v>11831.8</v>
      </c>
      <c r="J102" s="263">
        <f>SUM('не печатаем'!V100)</f>
        <v>0</v>
      </c>
    </row>
    <row r="103" spans="1:10" s="79" customFormat="1" ht="18" customHeight="1">
      <c r="A103" s="147" t="s">
        <v>286</v>
      </c>
      <c r="B103" s="157">
        <v>20</v>
      </c>
      <c r="C103" s="55">
        <v>5</v>
      </c>
      <c r="D103" s="55">
        <v>1</v>
      </c>
      <c r="E103" s="56">
        <v>0</v>
      </c>
      <c r="F103" s="54"/>
      <c r="G103" s="260">
        <f>SUM(G104)</f>
        <v>10440</v>
      </c>
      <c r="H103" s="260">
        <f>SUM(H104)</f>
        <v>10440</v>
      </c>
      <c r="I103" s="260">
        <v>0</v>
      </c>
      <c r="J103" s="261">
        <v>0</v>
      </c>
    </row>
    <row r="104" spans="1:10" ht="49.5" customHeight="1">
      <c r="A104" s="251" t="s">
        <v>376</v>
      </c>
      <c r="B104" s="158">
        <v>20</v>
      </c>
      <c r="C104" s="129">
        <v>5</v>
      </c>
      <c r="D104" s="129">
        <v>1</v>
      </c>
      <c r="E104" s="174">
        <v>3500100</v>
      </c>
      <c r="F104" s="128">
        <v>6</v>
      </c>
      <c r="G104" s="270">
        <f>SUM(H104:J104)</f>
        <v>10440</v>
      </c>
      <c r="H104" s="271">
        <f>SUM('не печатаем'!T96)</f>
        <v>10440</v>
      </c>
      <c r="I104" s="271">
        <f>SUM('не печатаем'!U96)</f>
        <v>0</v>
      </c>
      <c r="J104" s="272">
        <f>SUM('не печатаем'!V96)</f>
        <v>0</v>
      </c>
    </row>
    <row r="105" spans="1:10" ht="19.5" customHeight="1">
      <c r="A105" s="254" t="s">
        <v>443</v>
      </c>
      <c r="B105" s="157">
        <v>20</v>
      </c>
      <c r="C105" s="55">
        <v>5</v>
      </c>
      <c r="D105" s="55">
        <v>1</v>
      </c>
      <c r="E105" s="214" t="s">
        <v>434</v>
      </c>
      <c r="F105" s="252"/>
      <c r="G105" s="262">
        <f>SUM(G106+G108)</f>
        <v>53740.4</v>
      </c>
      <c r="H105" s="262">
        <f>SUM(H106+H108)</f>
        <v>7195.9</v>
      </c>
      <c r="I105" s="262">
        <f>SUM(I106+I108)</f>
        <v>46544.5</v>
      </c>
      <c r="J105" s="273"/>
    </row>
    <row r="106" spans="1:10" ht="38.25" customHeight="1">
      <c r="A106" s="254" t="s">
        <v>441</v>
      </c>
      <c r="B106" s="157">
        <v>20</v>
      </c>
      <c r="C106" s="55">
        <v>5</v>
      </c>
      <c r="D106" s="55">
        <v>1</v>
      </c>
      <c r="E106" s="214" t="s">
        <v>433</v>
      </c>
      <c r="F106" s="54">
        <v>6</v>
      </c>
      <c r="G106" s="260">
        <f>SUM(G107)</f>
        <v>16585</v>
      </c>
      <c r="H106" s="260">
        <f>SUM(H107)</f>
        <v>7195.9</v>
      </c>
      <c r="I106" s="260">
        <f>SUM(I107)</f>
        <v>9389.1</v>
      </c>
      <c r="J106" s="261">
        <f>SUM(J107)</f>
        <v>0</v>
      </c>
    </row>
    <row r="107" spans="1:10" ht="19.5" customHeight="1">
      <c r="A107" s="173" t="s">
        <v>311</v>
      </c>
      <c r="B107" s="158">
        <v>20</v>
      </c>
      <c r="C107" s="129">
        <v>5</v>
      </c>
      <c r="D107" s="129">
        <v>1</v>
      </c>
      <c r="E107" s="215" t="s">
        <v>433</v>
      </c>
      <c r="F107" s="128">
        <v>6</v>
      </c>
      <c r="G107" s="270">
        <f>SUM(H107:J107)</f>
        <v>16585</v>
      </c>
      <c r="H107" s="262">
        <f>SUM('не печатаем'!T88)</f>
        <v>7195.9</v>
      </c>
      <c r="I107" s="262">
        <f>SUM('не печатаем'!U88)</f>
        <v>9389.1</v>
      </c>
      <c r="J107" s="263">
        <f>SUM('не печатаем'!V88)</f>
        <v>0</v>
      </c>
    </row>
    <row r="108" spans="1:10" ht="36" customHeight="1">
      <c r="A108" s="255" t="s">
        <v>442</v>
      </c>
      <c r="B108" s="158">
        <v>20</v>
      </c>
      <c r="C108" s="129">
        <v>5</v>
      </c>
      <c r="D108" s="129">
        <v>1</v>
      </c>
      <c r="E108" s="215" t="s">
        <v>433</v>
      </c>
      <c r="F108" s="128">
        <v>6</v>
      </c>
      <c r="G108" s="270">
        <f>SUM(H108:J108)</f>
        <v>37155.4</v>
      </c>
      <c r="H108" s="262">
        <f>SUM('не печатаем'!T89)</f>
        <v>0</v>
      </c>
      <c r="I108" s="262">
        <f>SUM(I109)</f>
        <v>37155.4</v>
      </c>
      <c r="J108" s="263"/>
    </row>
    <row r="109" spans="1:10" ht="19.5" customHeight="1">
      <c r="A109" s="146" t="s">
        <v>311</v>
      </c>
      <c r="B109" s="158">
        <v>20</v>
      </c>
      <c r="C109" s="129">
        <v>5</v>
      </c>
      <c r="D109" s="129">
        <v>1</v>
      </c>
      <c r="E109" s="215" t="s">
        <v>433</v>
      </c>
      <c r="F109" s="128">
        <v>6</v>
      </c>
      <c r="G109" s="270">
        <f>SUM(H109:J109)</f>
        <v>37155.4</v>
      </c>
      <c r="H109" s="262">
        <f>SUM('не печатаем'!T89)</f>
        <v>0</v>
      </c>
      <c r="I109" s="262">
        <f>SUM('не печатаем'!U89)</f>
        <v>37155.4</v>
      </c>
      <c r="J109" s="263"/>
    </row>
    <row r="110" spans="1:10" ht="18" customHeight="1">
      <c r="A110" s="146" t="s">
        <v>289</v>
      </c>
      <c r="B110" s="157">
        <v>20</v>
      </c>
      <c r="C110" s="55">
        <v>5</v>
      </c>
      <c r="D110" s="55">
        <v>1</v>
      </c>
      <c r="E110" s="216">
        <v>7950000</v>
      </c>
      <c r="F110" s="54"/>
      <c r="G110" s="260">
        <f>SUM(G111)</f>
        <v>5847.8</v>
      </c>
      <c r="H110" s="260">
        <f>SUM(H111)</f>
        <v>5847.8</v>
      </c>
      <c r="I110" s="260">
        <f>SUM(I111)</f>
        <v>0</v>
      </c>
      <c r="J110" s="261">
        <f>SUM(J111)</f>
        <v>0</v>
      </c>
    </row>
    <row r="111" spans="1:10" ht="35.25" customHeight="1">
      <c r="A111" s="147" t="s">
        <v>467</v>
      </c>
      <c r="B111" s="157">
        <v>20</v>
      </c>
      <c r="C111" s="55">
        <v>5</v>
      </c>
      <c r="D111" s="55">
        <v>1</v>
      </c>
      <c r="E111" s="216">
        <v>7950000</v>
      </c>
      <c r="F111" s="54">
        <v>500</v>
      </c>
      <c r="G111" s="260">
        <f>SUM(H111:J111)</f>
        <v>5847.8</v>
      </c>
      <c r="H111" s="262">
        <f>SUM('не печатаем'!T87)</f>
        <v>5847.8</v>
      </c>
      <c r="I111" s="262">
        <f>SUM('не печатаем'!U87)</f>
        <v>0</v>
      </c>
      <c r="J111" s="263">
        <f>SUM('не печатаем'!V87)</f>
        <v>0</v>
      </c>
    </row>
    <row r="112" spans="1:10" s="79" customFormat="1" ht="18" customHeight="1">
      <c r="A112" s="145" t="s">
        <v>287</v>
      </c>
      <c r="B112" s="156">
        <v>20</v>
      </c>
      <c r="C112" s="52">
        <v>5</v>
      </c>
      <c r="D112" s="52">
        <v>2</v>
      </c>
      <c r="E112" s="53"/>
      <c r="F112" s="51"/>
      <c r="G112" s="258">
        <f>SUM(H112:J112)</f>
        <v>83514.5</v>
      </c>
      <c r="H112" s="258">
        <f>SUM(H113+H121+H116)</f>
        <v>23041.2</v>
      </c>
      <c r="I112" s="258">
        <f>SUM(I113+I116)</f>
        <v>60473.3</v>
      </c>
      <c r="J112" s="259">
        <f>SUM(J113+J121)</f>
        <v>0</v>
      </c>
    </row>
    <row r="113" spans="1:10" s="79" customFormat="1" ht="18" customHeight="1">
      <c r="A113" s="146" t="s">
        <v>288</v>
      </c>
      <c r="B113" s="157">
        <v>20</v>
      </c>
      <c r="C113" s="55">
        <v>5</v>
      </c>
      <c r="D113" s="55">
        <v>2</v>
      </c>
      <c r="E113" s="56">
        <v>3510000</v>
      </c>
      <c r="F113" s="54"/>
      <c r="G113" s="260">
        <f>SUM(G114:G115)</f>
        <v>3828</v>
      </c>
      <c r="H113" s="260">
        <f>SUM(H114:H115)</f>
        <v>3828</v>
      </c>
      <c r="I113" s="260">
        <f>SUM(I114:I115)</f>
        <v>0</v>
      </c>
      <c r="J113" s="261">
        <f>SUM(J114:J115)</f>
        <v>0</v>
      </c>
    </row>
    <row r="114" spans="1:10" ht="48" customHeight="1">
      <c r="A114" s="147" t="s">
        <v>469</v>
      </c>
      <c r="B114" s="157">
        <v>20</v>
      </c>
      <c r="C114" s="55">
        <v>5</v>
      </c>
      <c r="D114" s="55">
        <v>2</v>
      </c>
      <c r="E114" s="56">
        <v>3510400</v>
      </c>
      <c r="F114" s="54">
        <v>6</v>
      </c>
      <c r="G114" s="260">
        <f>SUM(H114:J114)</f>
        <v>3600</v>
      </c>
      <c r="H114" s="260">
        <f>SUM('не печатаем'!G104)</f>
        <v>3600</v>
      </c>
      <c r="I114" s="260">
        <f>SUM('не печатаем'!H104)</f>
        <v>0</v>
      </c>
      <c r="J114" s="261">
        <f>SUM('не печатаем'!I104)</f>
        <v>0</v>
      </c>
    </row>
    <row r="115" spans="1:10" ht="30.75" customHeight="1">
      <c r="A115" s="146" t="s">
        <v>470</v>
      </c>
      <c r="B115" s="157">
        <v>20</v>
      </c>
      <c r="C115" s="55">
        <v>5</v>
      </c>
      <c r="D115" s="55">
        <v>2</v>
      </c>
      <c r="E115" s="56">
        <v>3510500</v>
      </c>
      <c r="F115" s="54">
        <v>6</v>
      </c>
      <c r="G115" s="260">
        <f>SUM(H115:J115)</f>
        <v>228</v>
      </c>
      <c r="H115" s="262">
        <f>SUM('не печатаем'!T103)</f>
        <v>228</v>
      </c>
      <c r="I115" s="262">
        <f>SUM('не печатаем'!U102+'не печатаем'!U103)</f>
        <v>0</v>
      </c>
      <c r="J115" s="263">
        <f>SUM('не печатаем'!V102+'не печатаем'!V103)</f>
        <v>0</v>
      </c>
    </row>
    <row r="116" spans="1:10" s="79" customFormat="1" ht="18" customHeight="1">
      <c r="A116" s="146" t="s">
        <v>352</v>
      </c>
      <c r="B116" s="157">
        <v>20</v>
      </c>
      <c r="C116" s="55">
        <v>5</v>
      </c>
      <c r="D116" s="55">
        <v>2</v>
      </c>
      <c r="E116" s="56">
        <v>5220000</v>
      </c>
      <c r="F116" s="54"/>
      <c r="G116" s="262">
        <f>SUM(G117+G119)</f>
        <v>65811.5</v>
      </c>
      <c r="H116" s="262">
        <f>SUM(H117+H119)</f>
        <v>5338.200000000001</v>
      </c>
      <c r="I116" s="262">
        <f>SUM(I117+I119)</f>
        <v>60473.3</v>
      </c>
      <c r="J116" s="263">
        <f>SUM(J117:J119)</f>
        <v>0</v>
      </c>
    </row>
    <row r="117" spans="1:10" ht="30.75" customHeight="1">
      <c r="A117" s="146" t="s">
        <v>374</v>
      </c>
      <c r="B117" s="157">
        <v>20</v>
      </c>
      <c r="C117" s="55">
        <v>5</v>
      </c>
      <c r="D117" s="55">
        <v>2</v>
      </c>
      <c r="E117" s="56">
        <v>5222103</v>
      </c>
      <c r="F117" s="54">
        <v>3</v>
      </c>
      <c r="G117" s="262">
        <f>SUM(G118)</f>
        <v>14725.6</v>
      </c>
      <c r="H117" s="262">
        <f>SUM(H118)</f>
        <v>1111.1</v>
      </c>
      <c r="I117" s="262">
        <f>SUM(I118)</f>
        <v>13614.5</v>
      </c>
      <c r="J117" s="265"/>
    </row>
    <row r="118" spans="1:10" ht="18" customHeight="1">
      <c r="A118" s="147" t="s">
        <v>368</v>
      </c>
      <c r="B118" s="157">
        <v>20</v>
      </c>
      <c r="C118" s="55">
        <v>5</v>
      </c>
      <c r="D118" s="55">
        <v>2</v>
      </c>
      <c r="E118" s="56">
        <v>5222103</v>
      </c>
      <c r="F118" s="54">
        <v>3</v>
      </c>
      <c r="G118" s="260">
        <f>SUM(H118:J118)</f>
        <v>14725.6</v>
      </c>
      <c r="H118" s="262">
        <f>SUM('не печатаем'!T106)</f>
        <v>1111.1</v>
      </c>
      <c r="I118" s="262">
        <f>SUM('не печатаем'!U106)</f>
        <v>13614.5</v>
      </c>
      <c r="J118" s="265"/>
    </row>
    <row r="119" spans="1:10" ht="18" customHeight="1">
      <c r="A119" s="146" t="s">
        <v>375</v>
      </c>
      <c r="B119" s="157">
        <v>20</v>
      </c>
      <c r="C119" s="55">
        <v>5</v>
      </c>
      <c r="D119" s="55">
        <v>2</v>
      </c>
      <c r="E119" s="56">
        <v>5222706</v>
      </c>
      <c r="F119" s="54">
        <v>3</v>
      </c>
      <c r="G119" s="262">
        <f>SUM(G120)</f>
        <v>51085.9</v>
      </c>
      <c r="H119" s="262">
        <f>SUM(H120)</f>
        <v>4227.1</v>
      </c>
      <c r="I119" s="262">
        <f>SUM(I120)</f>
        <v>46858.8</v>
      </c>
      <c r="J119" s="265"/>
    </row>
    <row r="120" spans="1:10" ht="18" customHeight="1">
      <c r="A120" s="147" t="s">
        <v>368</v>
      </c>
      <c r="B120" s="157">
        <v>20</v>
      </c>
      <c r="C120" s="55">
        <v>5</v>
      </c>
      <c r="D120" s="55">
        <v>2</v>
      </c>
      <c r="E120" s="56">
        <v>5222706</v>
      </c>
      <c r="F120" s="54">
        <v>3</v>
      </c>
      <c r="G120" s="260">
        <f>SUM(H120:J120)</f>
        <v>51085.9</v>
      </c>
      <c r="H120" s="262">
        <f>SUM('не печатаем'!T105)</f>
        <v>4227.1</v>
      </c>
      <c r="I120" s="262">
        <f>SUM('не печатаем'!U105)</f>
        <v>46858.8</v>
      </c>
      <c r="J120" s="265"/>
    </row>
    <row r="121" spans="1:10" ht="18" customHeight="1">
      <c r="A121" s="146" t="s">
        <v>289</v>
      </c>
      <c r="B121" s="157">
        <v>20</v>
      </c>
      <c r="C121" s="55">
        <v>5</v>
      </c>
      <c r="D121" s="55">
        <v>2</v>
      </c>
      <c r="E121" s="56">
        <v>7950000</v>
      </c>
      <c r="F121" s="54"/>
      <c r="G121" s="260">
        <f>SUM(G125+G122)</f>
        <v>13875</v>
      </c>
      <c r="H121" s="260">
        <f>SUM(H125+H122)</f>
        <v>13875</v>
      </c>
      <c r="I121" s="260">
        <f>SUM(I124)</f>
        <v>0</v>
      </c>
      <c r="J121" s="261">
        <f>SUM(J124)</f>
        <v>0</v>
      </c>
    </row>
    <row r="122" spans="1:10" ht="18" customHeight="1">
      <c r="A122" s="147" t="s">
        <v>40</v>
      </c>
      <c r="B122" s="157">
        <v>20</v>
      </c>
      <c r="C122" s="55">
        <v>5</v>
      </c>
      <c r="D122" s="55">
        <v>2</v>
      </c>
      <c r="E122" s="56">
        <v>7950000</v>
      </c>
      <c r="F122" s="54"/>
      <c r="G122" s="260">
        <f>SUM(H122:J122)</f>
        <v>3875</v>
      </c>
      <c r="H122" s="260">
        <f>SUM(H123:H124)</f>
        <v>3875</v>
      </c>
      <c r="I122" s="260"/>
      <c r="J122" s="261"/>
    </row>
    <row r="123" spans="1:10" ht="18" customHeight="1">
      <c r="A123" s="147" t="s">
        <v>301</v>
      </c>
      <c r="B123" s="157">
        <v>20</v>
      </c>
      <c r="C123" s="55">
        <v>5</v>
      </c>
      <c r="D123" s="55">
        <v>2</v>
      </c>
      <c r="E123" s="56">
        <v>7950000</v>
      </c>
      <c r="F123" s="54">
        <v>3</v>
      </c>
      <c r="G123" s="260">
        <f>SUM(H123:J123)</f>
        <v>1500</v>
      </c>
      <c r="H123" s="260">
        <v>1500</v>
      </c>
      <c r="I123" s="260"/>
      <c r="J123" s="261"/>
    </row>
    <row r="124" spans="1:10" ht="16.5" customHeight="1">
      <c r="A124" s="147" t="s">
        <v>302</v>
      </c>
      <c r="B124" s="157">
        <v>20</v>
      </c>
      <c r="C124" s="55">
        <v>5</v>
      </c>
      <c r="D124" s="55">
        <v>2</v>
      </c>
      <c r="E124" s="56">
        <v>7950000</v>
      </c>
      <c r="F124" s="54">
        <v>500</v>
      </c>
      <c r="G124" s="260">
        <f>SUM(H124:J124)</f>
        <v>2375</v>
      </c>
      <c r="H124" s="262">
        <f>SUM('не печатаем'!T107-H123)</f>
        <v>2375</v>
      </c>
      <c r="I124" s="264"/>
      <c r="J124" s="265"/>
    </row>
    <row r="125" spans="1:10" ht="33.75" customHeight="1">
      <c r="A125" s="147" t="s">
        <v>39</v>
      </c>
      <c r="B125" s="157">
        <v>20</v>
      </c>
      <c r="C125" s="55">
        <v>5</v>
      </c>
      <c r="D125" s="55">
        <v>2</v>
      </c>
      <c r="E125" s="56">
        <v>7950000</v>
      </c>
      <c r="F125" s="54">
        <v>500</v>
      </c>
      <c r="G125" s="260">
        <f>SUM(H125:J125)</f>
        <v>10000</v>
      </c>
      <c r="H125" s="262">
        <f>SUM('не печатаем'!T102)</f>
        <v>10000</v>
      </c>
      <c r="I125" s="264"/>
      <c r="J125" s="265"/>
    </row>
    <row r="126" spans="1:10" s="79" customFormat="1" ht="18" customHeight="1">
      <c r="A126" s="148" t="s">
        <v>247</v>
      </c>
      <c r="B126" s="156">
        <v>20</v>
      </c>
      <c r="C126" s="52">
        <v>5</v>
      </c>
      <c r="D126" s="52">
        <v>3</v>
      </c>
      <c r="E126" s="53"/>
      <c r="F126" s="51"/>
      <c r="G126" s="258">
        <f>SUM(G127)</f>
        <v>53134.3</v>
      </c>
      <c r="H126" s="258">
        <f>SUM(H127)</f>
        <v>53134.3</v>
      </c>
      <c r="I126" s="258">
        <f>SUM(I127)</f>
        <v>0</v>
      </c>
      <c r="J126" s="259">
        <f>SUM(J127)</f>
        <v>0</v>
      </c>
    </row>
    <row r="127" spans="1:10" ht="18" customHeight="1">
      <c r="A127" s="146" t="s">
        <v>289</v>
      </c>
      <c r="B127" s="157">
        <v>20</v>
      </c>
      <c r="C127" s="55">
        <v>5</v>
      </c>
      <c r="D127" s="55">
        <v>3</v>
      </c>
      <c r="E127" s="56">
        <v>7950000</v>
      </c>
      <c r="F127" s="54"/>
      <c r="G127" s="260">
        <f aca="true" t="shared" si="9" ref="G127:G135">SUM(H127:J127)</f>
        <v>53134.3</v>
      </c>
      <c r="H127" s="260">
        <f>SUM(H128:H129)</f>
        <v>53134.3</v>
      </c>
      <c r="I127" s="260">
        <f>SUM(I128:I129)</f>
        <v>0</v>
      </c>
      <c r="J127" s="261">
        <f>SUM(J128:J129)</f>
        <v>0</v>
      </c>
    </row>
    <row r="128" spans="1:10" ht="32.25" customHeight="1">
      <c r="A128" s="151" t="s">
        <v>516</v>
      </c>
      <c r="B128" s="157">
        <v>20</v>
      </c>
      <c r="C128" s="55">
        <v>5</v>
      </c>
      <c r="D128" s="55">
        <v>3</v>
      </c>
      <c r="E128" s="56">
        <v>7950000</v>
      </c>
      <c r="F128" s="54">
        <v>6</v>
      </c>
      <c r="G128" s="260">
        <f t="shared" si="9"/>
        <v>17152</v>
      </c>
      <c r="H128" s="262">
        <f>SUM('не печатаем'!T109)</f>
        <v>17152</v>
      </c>
      <c r="I128" s="262">
        <f>SUM('не печатаем'!U109)</f>
        <v>0</v>
      </c>
      <c r="J128" s="263">
        <f>SUM('не печатаем'!V109)</f>
        <v>0</v>
      </c>
    </row>
    <row r="129" spans="1:10" ht="45.75" customHeight="1">
      <c r="A129" s="151" t="s">
        <v>517</v>
      </c>
      <c r="B129" s="157">
        <v>20</v>
      </c>
      <c r="C129" s="55">
        <v>5</v>
      </c>
      <c r="D129" s="55">
        <v>3</v>
      </c>
      <c r="E129" s="56">
        <v>7950000</v>
      </c>
      <c r="F129" s="54">
        <v>500</v>
      </c>
      <c r="G129" s="260">
        <f t="shared" si="9"/>
        <v>35982.3</v>
      </c>
      <c r="H129" s="262">
        <f>SUM('не печатаем'!T110)</f>
        <v>35982.3</v>
      </c>
      <c r="I129" s="262">
        <f>SUM('не печатаем'!U110)</f>
        <v>0</v>
      </c>
      <c r="J129" s="263">
        <f>SUM('не печатаем'!V110)</f>
        <v>0</v>
      </c>
    </row>
    <row r="130" spans="1:10" ht="18" customHeight="1">
      <c r="A130" s="148" t="s">
        <v>290</v>
      </c>
      <c r="B130" s="156">
        <v>20</v>
      </c>
      <c r="C130" s="52">
        <v>7</v>
      </c>
      <c r="D130" s="52">
        <v>0</v>
      </c>
      <c r="E130" s="53"/>
      <c r="F130" s="51"/>
      <c r="G130" s="274">
        <f>SUM(G140+G131)</f>
        <v>254095.1</v>
      </c>
      <c r="H130" s="258">
        <f>SUM(H140+H131)</f>
        <v>8197.6</v>
      </c>
      <c r="I130" s="258">
        <f>SUM(I140+I131)</f>
        <v>245844</v>
      </c>
      <c r="J130" s="275">
        <f>SUM(J140+J131)</f>
        <v>53.5</v>
      </c>
    </row>
    <row r="131" spans="1:10" ht="18" customHeight="1">
      <c r="A131" s="145" t="s">
        <v>227</v>
      </c>
      <c r="B131" s="156">
        <v>20</v>
      </c>
      <c r="C131" s="52">
        <v>7</v>
      </c>
      <c r="D131" s="52">
        <v>1</v>
      </c>
      <c r="E131" s="53"/>
      <c r="F131" s="51"/>
      <c r="G131" s="258">
        <f t="shared" si="9"/>
        <v>48554.4</v>
      </c>
      <c r="H131" s="274">
        <f>SUM(H132+H134)</f>
        <v>210</v>
      </c>
      <c r="I131" s="258">
        <f>SUM(I132+I134)</f>
        <v>48290.9</v>
      </c>
      <c r="J131" s="275">
        <f>SUM(J132+J134)</f>
        <v>53.5</v>
      </c>
    </row>
    <row r="132" spans="1:10" ht="18" customHeight="1">
      <c r="A132" s="146" t="s">
        <v>352</v>
      </c>
      <c r="B132" s="157">
        <v>20</v>
      </c>
      <c r="C132" s="55">
        <v>7</v>
      </c>
      <c r="D132" s="55">
        <v>1</v>
      </c>
      <c r="E132" s="53"/>
      <c r="F132" s="51"/>
      <c r="G132" s="260">
        <f t="shared" si="9"/>
        <v>48500.9</v>
      </c>
      <c r="H132" s="260">
        <f>SUM(H133)</f>
        <v>210</v>
      </c>
      <c r="I132" s="260">
        <f>SUM(I133)</f>
        <v>48290.9</v>
      </c>
      <c r="J132" s="259">
        <f>SUM(J133)</f>
        <v>0</v>
      </c>
    </row>
    <row r="133" spans="1:10" ht="18" customHeight="1">
      <c r="A133" s="146" t="s">
        <v>387</v>
      </c>
      <c r="B133" s="157">
        <v>20</v>
      </c>
      <c r="C133" s="55">
        <v>7</v>
      </c>
      <c r="D133" s="55">
        <v>1</v>
      </c>
      <c r="E133" s="56">
        <v>5224400</v>
      </c>
      <c r="F133" s="51"/>
      <c r="G133" s="260">
        <f t="shared" si="9"/>
        <v>48500.9</v>
      </c>
      <c r="H133" s="260">
        <f>SUM('не печатаем'!T131)</f>
        <v>210</v>
      </c>
      <c r="I133" s="260">
        <f>SUM('не печатаем'!U131)</f>
        <v>48290.9</v>
      </c>
      <c r="J133" s="261">
        <f>SUM('не печатаем'!V131)</f>
        <v>0</v>
      </c>
    </row>
    <row r="134" spans="1:10" ht="18" customHeight="1">
      <c r="A134" s="146" t="s">
        <v>292</v>
      </c>
      <c r="B134" s="157">
        <v>20</v>
      </c>
      <c r="C134" s="55">
        <v>7</v>
      </c>
      <c r="D134" s="55">
        <v>1</v>
      </c>
      <c r="E134" s="56">
        <v>4200000</v>
      </c>
      <c r="F134" s="51"/>
      <c r="G134" s="260">
        <f t="shared" si="9"/>
        <v>53.5</v>
      </c>
      <c r="H134" s="276">
        <f>SUM(H135)</f>
        <v>0</v>
      </c>
      <c r="I134" s="276">
        <f>SUM(I135)</f>
        <v>0</v>
      </c>
      <c r="J134" s="261">
        <f>SUM(J135)</f>
        <v>53.5</v>
      </c>
    </row>
    <row r="135" spans="1:10" ht="18" customHeight="1">
      <c r="A135" s="147" t="s">
        <v>472</v>
      </c>
      <c r="B135" s="157">
        <v>20</v>
      </c>
      <c r="C135" s="55">
        <v>7</v>
      </c>
      <c r="D135" s="55">
        <v>1</v>
      </c>
      <c r="E135" s="56">
        <v>4209900</v>
      </c>
      <c r="F135" s="54">
        <v>1</v>
      </c>
      <c r="G135" s="260">
        <f t="shared" si="9"/>
        <v>53.5</v>
      </c>
      <c r="H135" s="276">
        <f>SUM('не печатаем'!T132)</f>
        <v>0</v>
      </c>
      <c r="I135" s="276">
        <f>SUM('не печатаем'!U132)</f>
        <v>0</v>
      </c>
      <c r="J135" s="261">
        <f>SUM('не печатаем'!V132)</f>
        <v>53.5</v>
      </c>
    </row>
    <row r="136" spans="1:10" ht="18" customHeight="1" thickBot="1">
      <c r="A136" s="291"/>
      <c r="B136" s="292"/>
      <c r="C136" s="293"/>
      <c r="D136" s="293"/>
      <c r="E136" s="294"/>
      <c r="F136" s="292"/>
      <c r="G136" s="295"/>
      <c r="H136" s="295"/>
      <c r="I136" s="295"/>
      <c r="J136" s="295"/>
    </row>
    <row r="137" spans="1:10" ht="18" customHeight="1">
      <c r="A137" s="689" t="s">
        <v>279</v>
      </c>
      <c r="B137" s="691" t="s">
        <v>265</v>
      </c>
      <c r="C137" s="692"/>
      <c r="D137" s="692"/>
      <c r="E137" s="692"/>
      <c r="F137" s="693"/>
      <c r="G137" s="645" t="s">
        <v>168</v>
      </c>
      <c r="H137" s="645" t="s">
        <v>58</v>
      </c>
      <c r="I137" s="645"/>
      <c r="J137" s="646"/>
    </row>
    <row r="138" spans="1:10" ht="125.25" customHeight="1" thickBot="1">
      <c r="A138" s="690"/>
      <c r="B138" s="297" t="s">
        <v>165</v>
      </c>
      <c r="C138" s="297" t="s">
        <v>55</v>
      </c>
      <c r="D138" s="297" t="s">
        <v>56</v>
      </c>
      <c r="E138" s="297" t="s">
        <v>166</v>
      </c>
      <c r="F138" s="297" t="s">
        <v>167</v>
      </c>
      <c r="G138" s="694"/>
      <c r="H138" s="298" t="s">
        <v>269</v>
      </c>
      <c r="I138" s="298" t="s">
        <v>270</v>
      </c>
      <c r="J138" s="299" t="s">
        <v>271</v>
      </c>
    </row>
    <row r="139" spans="1:10" ht="18" customHeight="1" thickBot="1">
      <c r="A139" s="77">
        <v>1</v>
      </c>
      <c r="B139" s="78">
        <v>2</v>
      </c>
      <c r="C139" s="78">
        <v>3</v>
      </c>
      <c r="D139" s="78">
        <v>4</v>
      </c>
      <c r="E139" s="78">
        <v>5</v>
      </c>
      <c r="F139" s="78">
        <v>6</v>
      </c>
      <c r="G139" s="78">
        <v>7</v>
      </c>
      <c r="H139" s="90">
        <v>8</v>
      </c>
      <c r="I139" s="90">
        <v>9</v>
      </c>
      <c r="J139" s="91">
        <v>10</v>
      </c>
    </row>
    <row r="140" spans="1:10" ht="18" customHeight="1">
      <c r="A140" s="145" t="s">
        <v>291</v>
      </c>
      <c r="B140" s="156">
        <v>20</v>
      </c>
      <c r="C140" s="52">
        <v>7</v>
      </c>
      <c r="D140" s="52">
        <v>2</v>
      </c>
      <c r="E140" s="53"/>
      <c r="F140" s="51"/>
      <c r="G140" s="258">
        <f aca="true" t="shared" si="10" ref="G140:J141">SUM(G141)</f>
        <v>205540.7</v>
      </c>
      <c r="H140" s="258">
        <f t="shared" si="10"/>
        <v>7987.6</v>
      </c>
      <c r="I140" s="258">
        <f t="shared" si="10"/>
        <v>197553.1</v>
      </c>
      <c r="J140" s="259">
        <f t="shared" si="10"/>
        <v>0</v>
      </c>
    </row>
    <row r="141" spans="1:10" ht="18" customHeight="1">
      <c r="A141" s="146" t="s">
        <v>352</v>
      </c>
      <c r="B141" s="157">
        <v>20</v>
      </c>
      <c r="C141" s="55">
        <v>7</v>
      </c>
      <c r="D141" s="55">
        <v>2</v>
      </c>
      <c r="E141" s="56">
        <v>5220000</v>
      </c>
      <c r="F141" s="54"/>
      <c r="G141" s="262">
        <f t="shared" si="10"/>
        <v>205540.7</v>
      </c>
      <c r="H141" s="262">
        <f t="shared" si="10"/>
        <v>7987.6</v>
      </c>
      <c r="I141" s="262">
        <f t="shared" si="10"/>
        <v>197553.1</v>
      </c>
      <c r="J141" s="263">
        <f t="shared" si="10"/>
        <v>0</v>
      </c>
    </row>
    <row r="142" spans="1:10" ht="18" customHeight="1">
      <c r="A142" s="146" t="s">
        <v>315</v>
      </c>
      <c r="B142" s="157">
        <v>20</v>
      </c>
      <c r="C142" s="55">
        <v>7</v>
      </c>
      <c r="D142" s="55">
        <v>2</v>
      </c>
      <c r="E142" s="56">
        <v>5222601</v>
      </c>
      <c r="F142" s="54">
        <v>3</v>
      </c>
      <c r="G142" s="260">
        <f>SUM(H142:J142)</f>
        <v>205540.7</v>
      </c>
      <c r="H142" s="262">
        <f>SUM('не печатаем'!T151)</f>
        <v>7987.6</v>
      </c>
      <c r="I142" s="262">
        <f>SUM('не печатаем'!U151)</f>
        <v>197553.1</v>
      </c>
      <c r="J142" s="263">
        <f>SUM('не печатаем'!V151)</f>
        <v>0</v>
      </c>
    </row>
    <row r="143" spans="1:10" ht="18" customHeight="1">
      <c r="A143" s="145" t="s">
        <v>276</v>
      </c>
      <c r="B143" s="156">
        <v>20</v>
      </c>
      <c r="C143" s="52">
        <v>8</v>
      </c>
      <c r="D143" s="52">
        <v>0</v>
      </c>
      <c r="E143" s="56"/>
      <c r="F143" s="54"/>
      <c r="G143" s="277">
        <f>SUM(G144+G157)</f>
        <v>74033.7</v>
      </c>
      <c r="H143" s="258">
        <f>SUM(H144+H157)</f>
        <v>55915.1</v>
      </c>
      <c r="I143" s="258">
        <f>SUM(I144+I157)</f>
        <v>12537.300000000001</v>
      </c>
      <c r="J143" s="275">
        <f>SUM(J144+J157)</f>
        <v>5581.299999999999</v>
      </c>
    </row>
    <row r="144" spans="1:10" ht="18" customHeight="1">
      <c r="A144" s="145" t="s">
        <v>230</v>
      </c>
      <c r="B144" s="156">
        <v>20</v>
      </c>
      <c r="C144" s="52">
        <v>8</v>
      </c>
      <c r="D144" s="52">
        <v>1</v>
      </c>
      <c r="E144" s="56"/>
      <c r="F144" s="54"/>
      <c r="G144" s="258">
        <f>SUM(G145+G148+G151+G153+G155)</f>
        <v>68178.7</v>
      </c>
      <c r="H144" s="258">
        <f>SUM(H145+H148+H151+H153+H155)</f>
        <v>51337.299999999996</v>
      </c>
      <c r="I144" s="258">
        <f>SUM(I145+I148+I151+I153+I155)</f>
        <v>12537.300000000001</v>
      </c>
      <c r="J144" s="275">
        <f>SUM(J145+J148+J151+J153+J155)</f>
        <v>4304.099999999999</v>
      </c>
    </row>
    <row r="145" spans="1:10" ht="32.25" customHeight="1">
      <c r="A145" s="146" t="s">
        <v>478</v>
      </c>
      <c r="B145" s="157">
        <v>20</v>
      </c>
      <c r="C145" s="55">
        <v>8</v>
      </c>
      <c r="D145" s="55">
        <v>1</v>
      </c>
      <c r="E145" s="56">
        <v>4500000</v>
      </c>
      <c r="F145" s="54"/>
      <c r="G145" s="260">
        <f>SUM(G146:G147)</f>
        <v>1944.9</v>
      </c>
      <c r="H145" s="260">
        <f>SUM(H146:H147)</f>
        <v>1871.2</v>
      </c>
      <c r="I145" s="260">
        <f>SUM(I146:I147)</f>
        <v>73.7</v>
      </c>
      <c r="J145" s="278">
        <f>SUM(J146:J147)</f>
        <v>0</v>
      </c>
    </row>
    <row r="146" spans="1:10" ht="18" customHeight="1">
      <c r="A146" s="146" t="s">
        <v>328</v>
      </c>
      <c r="B146" s="157">
        <v>20</v>
      </c>
      <c r="C146" s="55">
        <v>8</v>
      </c>
      <c r="D146" s="55">
        <v>1</v>
      </c>
      <c r="E146" s="56">
        <v>4508500</v>
      </c>
      <c r="F146" s="54">
        <v>1</v>
      </c>
      <c r="G146" s="260">
        <f>SUM(H146:J146)</f>
        <v>1871.2</v>
      </c>
      <c r="H146" s="262">
        <f>SUM('не печатаем'!T198)</f>
        <v>1871.2</v>
      </c>
      <c r="I146" s="262">
        <f>SUM('не печатаем'!U198)</f>
        <v>0</v>
      </c>
      <c r="J146" s="263">
        <f>SUM('не печатаем'!V198)</f>
        <v>0</v>
      </c>
    </row>
    <row r="147" spans="1:10" ht="35.25" customHeight="1">
      <c r="A147" s="146" t="s">
        <v>479</v>
      </c>
      <c r="B147" s="157">
        <v>20</v>
      </c>
      <c r="C147" s="55">
        <v>8</v>
      </c>
      <c r="D147" s="55">
        <v>1</v>
      </c>
      <c r="E147" s="56">
        <v>4500600</v>
      </c>
      <c r="F147" s="54">
        <v>1</v>
      </c>
      <c r="G147" s="260">
        <f>SUM(H147:J147)</f>
        <v>73.7</v>
      </c>
      <c r="H147" s="262">
        <f>SUM('не печатаем'!T196)</f>
        <v>0</v>
      </c>
      <c r="I147" s="262">
        <f>SUM('не печатаем'!U196)</f>
        <v>73.7</v>
      </c>
      <c r="J147" s="263">
        <f>SUM('не печатаем'!V196)</f>
        <v>0</v>
      </c>
    </row>
    <row r="148" spans="1:10" ht="18" customHeight="1">
      <c r="A148" s="146" t="s">
        <v>352</v>
      </c>
      <c r="B148" s="157">
        <v>20</v>
      </c>
      <c r="C148" s="55">
        <v>8</v>
      </c>
      <c r="D148" s="55">
        <v>1</v>
      </c>
      <c r="E148" s="56">
        <v>5220000</v>
      </c>
      <c r="F148" s="54"/>
      <c r="G148" s="260">
        <f>SUM(G149+G150)</f>
        <v>13392.1</v>
      </c>
      <c r="H148" s="260">
        <f>SUM(H149+H150)</f>
        <v>1111.1</v>
      </c>
      <c r="I148" s="260">
        <f>SUM(I149+I150)</f>
        <v>12281</v>
      </c>
      <c r="J148" s="261">
        <f>SUM(J149)</f>
        <v>0</v>
      </c>
    </row>
    <row r="149" spans="1:10" ht="18" customHeight="1">
      <c r="A149" s="146" t="s">
        <v>474</v>
      </c>
      <c r="B149" s="157">
        <v>20</v>
      </c>
      <c r="C149" s="55">
        <v>8</v>
      </c>
      <c r="D149" s="55">
        <v>1</v>
      </c>
      <c r="E149" s="56">
        <v>5222603</v>
      </c>
      <c r="F149" s="54">
        <v>3</v>
      </c>
      <c r="G149" s="260">
        <f>SUM(H149:J149)</f>
        <v>13242.1</v>
      </c>
      <c r="H149" s="262">
        <f>SUM('не печатаем'!T207)</f>
        <v>1111.1</v>
      </c>
      <c r="I149" s="262">
        <f>SUM('не печатаем'!U207)</f>
        <v>12131</v>
      </c>
      <c r="J149" s="263">
        <f>SUM('не печатаем'!V207)</f>
        <v>0</v>
      </c>
    </row>
    <row r="150" spans="1:10" ht="54" customHeight="1">
      <c r="A150" s="141" t="s">
        <v>378</v>
      </c>
      <c r="B150" s="157">
        <v>20</v>
      </c>
      <c r="C150" s="55">
        <v>8</v>
      </c>
      <c r="D150" s="55">
        <v>1</v>
      </c>
      <c r="E150" s="56">
        <v>5221100</v>
      </c>
      <c r="F150" s="54"/>
      <c r="G150" s="260">
        <f>SUM(H150:J150)</f>
        <v>150</v>
      </c>
      <c r="H150" s="262">
        <f>SUM('не печатаем'!T206)</f>
        <v>0</v>
      </c>
      <c r="I150" s="262">
        <f>SUM('не печатаем'!U206)</f>
        <v>150</v>
      </c>
      <c r="J150" s="263"/>
    </row>
    <row r="151" spans="1:10" ht="30.75" customHeight="1">
      <c r="A151" s="146" t="s">
        <v>323</v>
      </c>
      <c r="B151" s="157">
        <v>20</v>
      </c>
      <c r="C151" s="55">
        <v>8</v>
      </c>
      <c r="D151" s="55">
        <v>1</v>
      </c>
      <c r="E151" s="56">
        <v>4400000</v>
      </c>
      <c r="F151" s="54"/>
      <c r="G151" s="260">
        <f>SUM(G152)</f>
        <v>21084.5</v>
      </c>
      <c r="H151" s="260">
        <f>SUM(H152)</f>
        <v>17365.9</v>
      </c>
      <c r="I151" s="260">
        <f>SUM(I152)</f>
        <v>182.6</v>
      </c>
      <c r="J151" s="261">
        <f>SUM(J152)</f>
        <v>3536</v>
      </c>
    </row>
    <row r="152" spans="1:10" ht="18" customHeight="1">
      <c r="A152" s="146" t="s">
        <v>277</v>
      </c>
      <c r="B152" s="157">
        <v>20</v>
      </c>
      <c r="C152" s="55">
        <v>8</v>
      </c>
      <c r="D152" s="55">
        <v>1</v>
      </c>
      <c r="E152" s="56">
        <v>4409900</v>
      </c>
      <c r="F152" s="54">
        <v>1</v>
      </c>
      <c r="G152" s="260">
        <f>SUM(H152:J152)</f>
        <v>21084.5</v>
      </c>
      <c r="H152" s="262">
        <f>SUM('не печатаем'!T193)</f>
        <v>17365.9</v>
      </c>
      <c r="I152" s="262">
        <f>SUM('не печатаем'!U193)</f>
        <v>182.6</v>
      </c>
      <c r="J152" s="263">
        <f>SUM('не печатаем'!V193)</f>
        <v>3536</v>
      </c>
    </row>
    <row r="153" spans="1:10" ht="18" customHeight="1">
      <c r="A153" s="146" t="s">
        <v>324</v>
      </c>
      <c r="B153" s="157">
        <v>20</v>
      </c>
      <c r="C153" s="55">
        <v>8</v>
      </c>
      <c r="D153" s="55">
        <v>1</v>
      </c>
      <c r="E153" s="56">
        <v>4410000</v>
      </c>
      <c r="F153" s="54"/>
      <c r="G153" s="260">
        <f>SUM(G154)</f>
        <v>13669.2</v>
      </c>
      <c r="H153" s="260">
        <f>SUM(H154)</f>
        <v>13109</v>
      </c>
      <c r="I153" s="260">
        <f>SUM(I154)</f>
        <v>0</v>
      </c>
      <c r="J153" s="261">
        <f>SUM(J154)</f>
        <v>560.2</v>
      </c>
    </row>
    <row r="154" spans="1:10" ht="18" customHeight="1">
      <c r="A154" s="146" t="s">
        <v>277</v>
      </c>
      <c r="B154" s="157">
        <v>20</v>
      </c>
      <c r="C154" s="55">
        <v>8</v>
      </c>
      <c r="D154" s="55">
        <v>1</v>
      </c>
      <c r="E154" s="56">
        <v>4419900</v>
      </c>
      <c r="F154" s="54">
        <v>1</v>
      </c>
      <c r="G154" s="260">
        <f>SUM(H154:J154)</f>
        <v>13669.2</v>
      </c>
      <c r="H154" s="262">
        <f>SUM('не печатаем'!T194)</f>
        <v>13109</v>
      </c>
      <c r="I154" s="262">
        <f>SUM('не печатаем'!U194)</f>
        <v>0</v>
      </c>
      <c r="J154" s="263">
        <f>SUM('не печатаем'!V194)</f>
        <v>560.2</v>
      </c>
    </row>
    <row r="155" spans="1:10" ht="18" customHeight="1">
      <c r="A155" s="146" t="s">
        <v>325</v>
      </c>
      <c r="B155" s="157">
        <v>20</v>
      </c>
      <c r="C155" s="55">
        <v>8</v>
      </c>
      <c r="D155" s="55">
        <v>1</v>
      </c>
      <c r="E155" s="56">
        <v>4420000</v>
      </c>
      <c r="F155" s="54"/>
      <c r="G155" s="260">
        <f>SUM(G156)</f>
        <v>18088</v>
      </c>
      <c r="H155" s="260">
        <f>SUM(H156)</f>
        <v>17880.1</v>
      </c>
      <c r="I155" s="260">
        <f>SUM(I156)</f>
        <v>0</v>
      </c>
      <c r="J155" s="261">
        <f>SUM(J156)</f>
        <v>207.9</v>
      </c>
    </row>
    <row r="156" spans="1:10" ht="18" customHeight="1">
      <c r="A156" s="146" t="s">
        <v>277</v>
      </c>
      <c r="B156" s="157">
        <v>20</v>
      </c>
      <c r="C156" s="55">
        <v>8</v>
      </c>
      <c r="D156" s="55">
        <v>1</v>
      </c>
      <c r="E156" s="56">
        <v>4429900</v>
      </c>
      <c r="F156" s="54">
        <v>1</v>
      </c>
      <c r="G156" s="260">
        <f>SUM(H156:J156)</f>
        <v>18088</v>
      </c>
      <c r="H156" s="262">
        <f>SUM('не печатаем'!T195)</f>
        <v>17880.1</v>
      </c>
      <c r="I156" s="262">
        <f>SUM('не печатаем'!U195)</f>
        <v>0</v>
      </c>
      <c r="J156" s="263">
        <f>SUM('не печатаем'!V195)</f>
        <v>207.9</v>
      </c>
    </row>
    <row r="157" spans="1:10" s="79" customFormat="1" ht="18" customHeight="1">
      <c r="A157" s="148" t="s">
        <v>233</v>
      </c>
      <c r="B157" s="156">
        <v>20</v>
      </c>
      <c r="C157" s="52">
        <v>8</v>
      </c>
      <c r="D157" s="52">
        <v>4</v>
      </c>
      <c r="E157" s="53"/>
      <c r="F157" s="51"/>
      <c r="G157" s="258">
        <f aca="true" t="shared" si="11" ref="G157:J158">SUM(G158)</f>
        <v>5855</v>
      </c>
      <c r="H157" s="258">
        <f t="shared" si="11"/>
        <v>4577.8</v>
      </c>
      <c r="I157" s="258">
        <f t="shared" si="11"/>
        <v>0</v>
      </c>
      <c r="J157" s="259">
        <f t="shared" si="11"/>
        <v>1277.2</v>
      </c>
    </row>
    <row r="158" spans="1:10" ht="35.25" customHeight="1">
      <c r="A158" s="147" t="s">
        <v>329</v>
      </c>
      <c r="B158" s="157">
        <v>20</v>
      </c>
      <c r="C158" s="55">
        <v>8</v>
      </c>
      <c r="D158" s="55">
        <v>4</v>
      </c>
      <c r="E158" s="56">
        <v>4579900</v>
      </c>
      <c r="F158" s="54"/>
      <c r="G158" s="260">
        <f t="shared" si="11"/>
        <v>5855</v>
      </c>
      <c r="H158" s="260">
        <f t="shared" si="11"/>
        <v>4577.8</v>
      </c>
      <c r="I158" s="260">
        <f t="shared" si="11"/>
        <v>0</v>
      </c>
      <c r="J158" s="261">
        <f t="shared" si="11"/>
        <v>1277.2</v>
      </c>
    </row>
    <row r="159" spans="1:10" ht="33" customHeight="1">
      <c r="A159" s="147" t="s">
        <v>294</v>
      </c>
      <c r="B159" s="157">
        <v>20</v>
      </c>
      <c r="C159" s="55">
        <v>8</v>
      </c>
      <c r="D159" s="55">
        <v>4</v>
      </c>
      <c r="E159" s="56">
        <v>4579900</v>
      </c>
      <c r="F159" s="54">
        <v>1</v>
      </c>
      <c r="G159" s="260">
        <f>SUM(H159:J159)</f>
        <v>5855</v>
      </c>
      <c r="H159" s="262">
        <f>SUM('не печатаем'!T211)</f>
        <v>4577.8</v>
      </c>
      <c r="I159" s="262">
        <f>SUM('не печатаем'!U211)</f>
        <v>0</v>
      </c>
      <c r="J159" s="263">
        <f>SUM('не печатаем'!V211)</f>
        <v>1277.2</v>
      </c>
    </row>
    <row r="160" spans="1:10" s="79" customFormat="1" ht="18" customHeight="1">
      <c r="A160" s="145" t="s">
        <v>475</v>
      </c>
      <c r="B160" s="156">
        <v>20</v>
      </c>
      <c r="C160" s="52">
        <v>9</v>
      </c>
      <c r="D160" s="52"/>
      <c r="E160" s="53"/>
      <c r="F160" s="51"/>
      <c r="G160" s="258">
        <f>SUM(G161+G164+G167+G170)</f>
        <v>649978.4</v>
      </c>
      <c r="H160" s="258">
        <f>SUM(H161+H164+H167+H170)</f>
        <v>569481.7999999999</v>
      </c>
      <c r="I160" s="258">
        <f>SUM(I161+I164+I167+I170)</f>
        <v>37506</v>
      </c>
      <c r="J160" s="259">
        <f>SUM(J161+J164+J167+J170)</f>
        <v>42990.600000000006</v>
      </c>
    </row>
    <row r="161" spans="1:10" s="79" customFormat="1" ht="18" customHeight="1">
      <c r="A161" s="145" t="s">
        <v>318</v>
      </c>
      <c r="B161" s="156">
        <v>20</v>
      </c>
      <c r="C161" s="52">
        <v>9</v>
      </c>
      <c r="D161" s="52">
        <v>1</v>
      </c>
      <c r="E161" s="53"/>
      <c r="F161" s="51"/>
      <c r="G161" s="258">
        <f aca="true" t="shared" si="12" ref="G161:J162">SUM(G162)</f>
        <v>559868.6</v>
      </c>
      <c r="H161" s="258">
        <f t="shared" si="12"/>
        <v>514483.89999999997</v>
      </c>
      <c r="I161" s="258">
        <f t="shared" si="12"/>
        <v>11590.9</v>
      </c>
      <c r="J161" s="259">
        <f t="shared" si="12"/>
        <v>33793.8</v>
      </c>
    </row>
    <row r="162" spans="1:10" ht="18" customHeight="1">
      <c r="A162" s="146" t="s">
        <v>307</v>
      </c>
      <c r="B162" s="157">
        <v>20</v>
      </c>
      <c r="C162" s="55">
        <v>9</v>
      </c>
      <c r="D162" s="55">
        <v>1</v>
      </c>
      <c r="E162" s="56">
        <v>4700000</v>
      </c>
      <c r="F162" s="54"/>
      <c r="G162" s="260">
        <f t="shared" si="12"/>
        <v>559868.6</v>
      </c>
      <c r="H162" s="260">
        <f t="shared" si="12"/>
        <v>514483.89999999997</v>
      </c>
      <c r="I162" s="260">
        <f t="shared" si="12"/>
        <v>11590.9</v>
      </c>
      <c r="J162" s="261">
        <f t="shared" si="12"/>
        <v>33793.8</v>
      </c>
    </row>
    <row r="163" spans="1:10" ht="18" customHeight="1">
      <c r="A163" s="146" t="s">
        <v>277</v>
      </c>
      <c r="B163" s="157">
        <v>20</v>
      </c>
      <c r="C163" s="55">
        <v>9</v>
      </c>
      <c r="D163" s="55">
        <v>1</v>
      </c>
      <c r="E163" s="56">
        <v>4709900</v>
      </c>
      <c r="F163" s="54">
        <v>1</v>
      </c>
      <c r="G163" s="260">
        <f>SUM(H163:J163)</f>
        <v>559868.6</v>
      </c>
      <c r="H163" s="262">
        <f>SUM('не печатаем'!T213)</f>
        <v>514483.89999999997</v>
      </c>
      <c r="I163" s="262">
        <f>SUM('не печатаем'!U213)</f>
        <v>11590.9</v>
      </c>
      <c r="J163" s="263">
        <f>SUM('не печатаем'!V213)</f>
        <v>33793.8</v>
      </c>
    </row>
    <row r="164" spans="1:10" ht="18" customHeight="1">
      <c r="A164" s="145" t="s">
        <v>248</v>
      </c>
      <c r="B164" s="156">
        <v>20</v>
      </c>
      <c r="C164" s="52">
        <v>9</v>
      </c>
      <c r="D164" s="52">
        <v>2</v>
      </c>
      <c r="E164" s="56"/>
      <c r="F164" s="54"/>
      <c r="G164" s="258">
        <f>SUM(H164:J164)</f>
        <v>75772.8</v>
      </c>
      <c r="H164" s="258">
        <f aca="true" t="shared" si="13" ref="H164:J165">SUM(H165)</f>
        <v>54142.3</v>
      </c>
      <c r="I164" s="258">
        <f t="shared" si="13"/>
        <v>12433.7</v>
      </c>
      <c r="J164" s="259">
        <f t="shared" si="13"/>
        <v>9196.8</v>
      </c>
    </row>
    <row r="165" spans="1:10" ht="18" customHeight="1">
      <c r="A165" s="146" t="s">
        <v>319</v>
      </c>
      <c r="B165" s="157">
        <v>20</v>
      </c>
      <c r="C165" s="55">
        <v>9</v>
      </c>
      <c r="D165" s="55">
        <v>2</v>
      </c>
      <c r="E165" s="56">
        <v>4710000</v>
      </c>
      <c r="F165" s="54"/>
      <c r="G165" s="260">
        <f>SUM(H165:J165)</f>
        <v>75772.8</v>
      </c>
      <c r="H165" s="260">
        <f t="shared" si="13"/>
        <v>54142.3</v>
      </c>
      <c r="I165" s="260">
        <f t="shared" si="13"/>
        <v>12433.7</v>
      </c>
      <c r="J165" s="261">
        <f t="shared" si="13"/>
        <v>9196.8</v>
      </c>
    </row>
    <row r="166" spans="1:10" ht="18" customHeight="1">
      <c r="A166" s="146" t="s">
        <v>277</v>
      </c>
      <c r="B166" s="157">
        <v>20</v>
      </c>
      <c r="C166" s="55">
        <v>9</v>
      </c>
      <c r="D166" s="55">
        <v>2</v>
      </c>
      <c r="E166" s="56">
        <v>4719900</v>
      </c>
      <c r="F166" s="54">
        <v>1</v>
      </c>
      <c r="G166" s="260">
        <f>SUM(H166:J166)</f>
        <v>75772.8</v>
      </c>
      <c r="H166" s="262">
        <f>SUM('не печатаем'!T217)</f>
        <v>54142.3</v>
      </c>
      <c r="I166" s="262">
        <f>SUM('не печатаем'!U217)</f>
        <v>12433.7</v>
      </c>
      <c r="J166" s="263">
        <f>SUM('не печатаем'!V217)</f>
        <v>9196.8</v>
      </c>
    </row>
    <row r="167" spans="1:10" s="79" customFormat="1" ht="18" customHeight="1">
      <c r="A167" s="145" t="s">
        <v>482</v>
      </c>
      <c r="B167" s="156">
        <v>20</v>
      </c>
      <c r="C167" s="52">
        <v>9</v>
      </c>
      <c r="D167" s="52">
        <v>4</v>
      </c>
      <c r="E167" s="53"/>
      <c r="F167" s="51"/>
      <c r="G167" s="258">
        <f>SUM(G168)</f>
        <v>5781</v>
      </c>
      <c r="H167" s="258">
        <f>SUM(H168)</f>
        <v>0</v>
      </c>
      <c r="I167" s="258">
        <f>SUM(I168)</f>
        <v>5781</v>
      </c>
      <c r="J167" s="267"/>
    </row>
    <row r="168" spans="1:10" ht="47.25" customHeight="1">
      <c r="A168" s="146" t="s">
        <v>483</v>
      </c>
      <c r="B168" s="157">
        <v>20</v>
      </c>
      <c r="C168" s="55">
        <v>9</v>
      </c>
      <c r="D168" s="55">
        <v>4</v>
      </c>
      <c r="E168" s="56">
        <v>5201800</v>
      </c>
      <c r="F168" s="54"/>
      <c r="G168" s="260">
        <f>SUM(H168:J168)</f>
        <v>5781</v>
      </c>
      <c r="H168" s="260"/>
      <c r="I168" s="260">
        <f>SUM('не печатаем'!H220)</f>
        <v>5781</v>
      </c>
      <c r="J168" s="265"/>
    </row>
    <row r="169" spans="1:10" ht="18" customHeight="1">
      <c r="A169" s="146" t="s">
        <v>472</v>
      </c>
      <c r="B169" s="157">
        <v>20</v>
      </c>
      <c r="C169" s="55">
        <v>9</v>
      </c>
      <c r="D169" s="55">
        <v>4</v>
      </c>
      <c r="E169" s="56">
        <v>5201800</v>
      </c>
      <c r="F169" s="54">
        <v>1</v>
      </c>
      <c r="G169" s="260">
        <f>SUM(H169:J169)</f>
        <v>5781</v>
      </c>
      <c r="H169" s="262">
        <f>SUM('не печатаем'!T220)</f>
        <v>0</v>
      </c>
      <c r="I169" s="262">
        <f>SUM('не печатаем'!U220)</f>
        <v>5781</v>
      </c>
      <c r="J169" s="263">
        <f>SUM('не печатаем'!V220)</f>
        <v>0</v>
      </c>
    </row>
    <row r="170" spans="1:10" s="79" customFormat="1" ht="18" customHeight="1">
      <c r="A170" s="145" t="s">
        <v>481</v>
      </c>
      <c r="B170" s="156">
        <v>20</v>
      </c>
      <c r="C170" s="52">
        <v>9</v>
      </c>
      <c r="D170" s="52">
        <v>10</v>
      </c>
      <c r="E170" s="53"/>
      <c r="F170" s="51"/>
      <c r="G170" s="258">
        <f>SUM(H170:J170)</f>
        <v>8556</v>
      </c>
      <c r="H170" s="258">
        <f>SUM(H171)</f>
        <v>855.6</v>
      </c>
      <c r="I170" s="258">
        <f>SUM(I171)</f>
        <v>7700.4</v>
      </c>
      <c r="J170" s="267"/>
    </row>
    <row r="171" spans="1:10" ht="18" customHeight="1">
      <c r="A171" s="146" t="s">
        <v>352</v>
      </c>
      <c r="B171" s="157">
        <v>20</v>
      </c>
      <c r="C171" s="55">
        <v>9</v>
      </c>
      <c r="D171" s="55">
        <v>10</v>
      </c>
      <c r="E171" s="56">
        <v>5220000</v>
      </c>
      <c r="F171" s="54"/>
      <c r="G171" s="260">
        <f>SUM(H171:J171)</f>
        <v>8556</v>
      </c>
      <c r="H171" s="260">
        <f>SUM(H172)</f>
        <v>855.6</v>
      </c>
      <c r="I171" s="260">
        <f>SUM(I172)</f>
        <v>7700.4</v>
      </c>
      <c r="J171" s="265"/>
    </row>
    <row r="172" spans="1:10" ht="18" customHeight="1">
      <c r="A172" s="173" t="s">
        <v>477</v>
      </c>
      <c r="B172" s="158">
        <v>20</v>
      </c>
      <c r="C172" s="129">
        <v>9</v>
      </c>
      <c r="D172" s="129">
        <v>10</v>
      </c>
      <c r="E172" s="174">
        <v>5222604</v>
      </c>
      <c r="F172" s="128">
        <v>3</v>
      </c>
      <c r="G172" s="270">
        <f>SUM(H172:J172)</f>
        <v>8556</v>
      </c>
      <c r="H172" s="270">
        <f>SUM('не печатаем'!T225)</f>
        <v>855.6</v>
      </c>
      <c r="I172" s="270">
        <f>SUM('не печатаем'!U225)</f>
        <v>7700.4</v>
      </c>
      <c r="J172" s="279">
        <f>SUM('не печатаем'!V225)</f>
        <v>0</v>
      </c>
    </row>
    <row r="173" spans="1:10" s="79" customFormat="1" ht="18" customHeight="1">
      <c r="A173" s="145" t="s">
        <v>297</v>
      </c>
      <c r="B173" s="156">
        <v>20</v>
      </c>
      <c r="C173" s="52">
        <v>10</v>
      </c>
      <c r="D173" s="52"/>
      <c r="E173" s="53"/>
      <c r="F173" s="51"/>
      <c r="G173" s="258">
        <f>SUM(G175+G177+G185+G192+G180)</f>
        <v>81908.2</v>
      </c>
      <c r="H173" s="258">
        <f>SUM(H175+H177+H185+H192+H180)</f>
        <v>6835.8</v>
      </c>
      <c r="I173" s="258">
        <f>SUM(I175+I177+I185+I192+I180)</f>
        <v>69303.8</v>
      </c>
      <c r="J173" s="259">
        <f>SUM(J175+J177+J185+J192)</f>
        <v>5768.6</v>
      </c>
    </row>
    <row r="174" spans="1:10" s="79" customFormat="1" ht="18" customHeight="1">
      <c r="A174" s="200" t="s">
        <v>235</v>
      </c>
      <c r="B174" s="201">
        <v>20</v>
      </c>
      <c r="C174" s="202">
        <v>10</v>
      </c>
      <c r="D174" s="202">
        <v>1</v>
      </c>
      <c r="E174" s="203"/>
      <c r="F174" s="204"/>
      <c r="G174" s="280">
        <f>SUM(G175)</f>
        <v>3757.8</v>
      </c>
      <c r="H174" s="280">
        <f aca="true" t="shared" si="14" ref="H174:J175">SUM(H175)</f>
        <v>3757.8</v>
      </c>
      <c r="I174" s="280">
        <f t="shared" si="14"/>
        <v>0</v>
      </c>
      <c r="J174" s="281">
        <f t="shared" si="14"/>
        <v>0</v>
      </c>
    </row>
    <row r="175" spans="1:10" ht="18" customHeight="1">
      <c r="A175" s="146" t="s">
        <v>298</v>
      </c>
      <c r="B175" s="157">
        <v>20</v>
      </c>
      <c r="C175" s="55">
        <v>10</v>
      </c>
      <c r="D175" s="55">
        <v>1</v>
      </c>
      <c r="E175" s="56">
        <v>4910100</v>
      </c>
      <c r="F175" s="54"/>
      <c r="G175" s="260">
        <f>SUM(G176)</f>
        <v>3757.8</v>
      </c>
      <c r="H175" s="260">
        <f t="shared" si="14"/>
        <v>3757.8</v>
      </c>
      <c r="I175" s="260">
        <f t="shared" si="14"/>
        <v>0</v>
      </c>
      <c r="J175" s="261">
        <f t="shared" si="14"/>
        <v>0</v>
      </c>
    </row>
    <row r="176" spans="1:10" ht="18" customHeight="1">
      <c r="A176" s="146" t="s">
        <v>369</v>
      </c>
      <c r="B176" s="157">
        <v>20</v>
      </c>
      <c r="C176" s="55">
        <v>10</v>
      </c>
      <c r="D176" s="55">
        <v>1</v>
      </c>
      <c r="E176" s="56">
        <v>4910100</v>
      </c>
      <c r="F176" s="54">
        <v>5</v>
      </c>
      <c r="G176" s="260">
        <f>SUM(H176:J176)</f>
        <v>3757.8</v>
      </c>
      <c r="H176" s="260">
        <f>SUM('не печатаем'!T240)</f>
        <v>3757.8</v>
      </c>
      <c r="I176" s="260">
        <f>SUM('не печатаем'!U240)</f>
        <v>0</v>
      </c>
      <c r="J176" s="261">
        <f>SUM('не печатаем'!V240)</f>
        <v>0</v>
      </c>
    </row>
    <row r="177" spans="1:10" ht="18" customHeight="1">
      <c r="A177" s="148" t="s">
        <v>333</v>
      </c>
      <c r="B177" s="156">
        <v>20</v>
      </c>
      <c r="C177" s="52">
        <v>10</v>
      </c>
      <c r="D177" s="52">
        <v>2</v>
      </c>
      <c r="E177" s="53"/>
      <c r="F177" s="51"/>
      <c r="G177" s="260">
        <f aca="true" t="shared" si="15" ref="G177:J178">SUM(G178)</f>
        <v>8488.6</v>
      </c>
      <c r="H177" s="260">
        <f t="shared" si="15"/>
        <v>2720</v>
      </c>
      <c r="I177" s="260">
        <f t="shared" si="15"/>
        <v>0</v>
      </c>
      <c r="J177" s="261">
        <f t="shared" si="15"/>
        <v>5768.6</v>
      </c>
    </row>
    <row r="178" spans="1:10" ht="18" customHeight="1">
      <c r="A178" s="147" t="s">
        <v>491</v>
      </c>
      <c r="B178" s="157">
        <v>20</v>
      </c>
      <c r="C178" s="55">
        <v>10</v>
      </c>
      <c r="D178" s="55">
        <v>2</v>
      </c>
      <c r="E178" s="56">
        <v>5070000</v>
      </c>
      <c r="F178" s="54"/>
      <c r="G178" s="260">
        <f>SUM(G179)</f>
        <v>8488.6</v>
      </c>
      <c r="H178" s="260">
        <f>SUM(H179)</f>
        <v>2720</v>
      </c>
      <c r="I178" s="260">
        <f t="shared" si="15"/>
        <v>0</v>
      </c>
      <c r="J178" s="261">
        <f t="shared" si="15"/>
        <v>5768.6</v>
      </c>
    </row>
    <row r="179" spans="1:10" ht="18" customHeight="1">
      <c r="A179" s="147" t="s">
        <v>472</v>
      </c>
      <c r="B179" s="157">
        <v>20</v>
      </c>
      <c r="C179" s="55">
        <v>10</v>
      </c>
      <c r="D179" s="55">
        <v>2</v>
      </c>
      <c r="E179" s="56">
        <v>5079900</v>
      </c>
      <c r="F179" s="54">
        <v>1</v>
      </c>
      <c r="G179" s="260">
        <f>SUM(H179:J179)</f>
        <v>8488.6</v>
      </c>
      <c r="H179" s="260">
        <f>SUM('не печатаем'!T241)</f>
        <v>2720</v>
      </c>
      <c r="I179" s="260">
        <f>SUM('не печатаем'!U241)</f>
        <v>0</v>
      </c>
      <c r="J179" s="261">
        <f>SUM('не печатаем'!V241)</f>
        <v>5768.6</v>
      </c>
    </row>
    <row r="180" spans="1:10" ht="18" customHeight="1">
      <c r="A180" s="145" t="s">
        <v>239</v>
      </c>
      <c r="B180" s="156">
        <v>20</v>
      </c>
      <c r="C180" s="52">
        <v>10</v>
      </c>
      <c r="D180" s="52">
        <v>3</v>
      </c>
      <c r="E180" s="53"/>
      <c r="F180" s="51"/>
      <c r="G180" s="258">
        <f>SUM(G181+G182)</f>
        <v>1038</v>
      </c>
      <c r="H180" s="258">
        <f>SUM(H182)</f>
        <v>358</v>
      </c>
      <c r="I180" s="258">
        <f>SUM(I181)</f>
        <v>680</v>
      </c>
      <c r="J180" s="259"/>
    </row>
    <row r="181" spans="1:10" ht="49.5" customHeight="1">
      <c r="A181" s="175" t="s">
        <v>397</v>
      </c>
      <c r="B181" s="157">
        <v>20</v>
      </c>
      <c r="C181" s="55">
        <v>10</v>
      </c>
      <c r="D181" s="55">
        <v>3</v>
      </c>
      <c r="E181" s="56">
        <v>5058600</v>
      </c>
      <c r="F181" s="54">
        <v>5</v>
      </c>
      <c r="G181" s="260">
        <f>SUM(H181:J181)</f>
        <v>680</v>
      </c>
      <c r="H181" s="260"/>
      <c r="I181" s="260">
        <f>SUM('не печатаем'!U257)</f>
        <v>680</v>
      </c>
      <c r="J181" s="261"/>
    </row>
    <row r="182" spans="1:10" ht="21" customHeight="1">
      <c r="A182" s="147" t="s">
        <v>428</v>
      </c>
      <c r="B182" s="157">
        <v>20</v>
      </c>
      <c r="C182" s="55">
        <v>10</v>
      </c>
      <c r="D182" s="55">
        <v>3</v>
      </c>
      <c r="E182" s="56">
        <v>5140100</v>
      </c>
      <c r="F182" s="54"/>
      <c r="G182" s="260">
        <f>SUM(H182:J182)</f>
        <v>358</v>
      </c>
      <c r="H182" s="260">
        <f>SUM(H183)</f>
        <v>358</v>
      </c>
      <c r="I182" s="260"/>
      <c r="J182" s="261"/>
    </row>
    <row r="183" spans="1:10" ht="21" customHeight="1">
      <c r="A183" s="147" t="s">
        <v>239</v>
      </c>
      <c r="B183" s="157">
        <v>20</v>
      </c>
      <c r="C183" s="55">
        <v>10</v>
      </c>
      <c r="D183" s="55">
        <v>3</v>
      </c>
      <c r="E183" s="56">
        <v>5140100</v>
      </c>
      <c r="F183" s="54"/>
      <c r="G183" s="260">
        <f>SUM(H183:J183)</f>
        <v>358</v>
      </c>
      <c r="H183" s="260">
        <f>SUM(H184)</f>
        <v>358</v>
      </c>
      <c r="I183" s="260"/>
      <c r="J183" s="261"/>
    </row>
    <row r="184" spans="1:10" ht="21" customHeight="1">
      <c r="A184" s="147" t="s">
        <v>157</v>
      </c>
      <c r="B184" s="157">
        <v>20</v>
      </c>
      <c r="C184" s="55">
        <v>10</v>
      </c>
      <c r="D184" s="55">
        <v>3</v>
      </c>
      <c r="E184" s="56">
        <v>5140100</v>
      </c>
      <c r="F184" s="54">
        <v>5</v>
      </c>
      <c r="G184" s="260">
        <f>SUM(H184:J184)</f>
        <v>358</v>
      </c>
      <c r="H184" s="260">
        <f>SUM('не печатаем'!T262+'не печатаем'!T261)</f>
        <v>358</v>
      </c>
      <c r="I184" s="260"/>
      <c r="J184" s="261"/>
    </row>
    <row r="185" spans="1:10" s="79" customFormat="1" ht="18" customHeight="1">
      <c r="A185" s="145" t="s">
        <v>255</v>
      </c>
      <c r="B185" s="156">
        <v>20</v>
      </c>
      <c r="C185" s="52">
        <v>10</v>
      </c>
      <c r="D185" s="52">
        <v>4</v>
      </c>
      <c r="E185" s="53"/>
      <c r="F185" s="51"/>
      <c r="G185" s="258">
        <f>SUM(G186+G190+G188)</f>
        <v>58942.9</v>
      </c>
      <c r="H185" s="258">
        <f>SUM(H186+H190+H188)</f>
        <v>0</v>
      </c>
      <c r="I185" s="258">
        <f>SUM(I186+I190+I188)</f>
        <v>58942.9</v>
      </c>
      <c r="J185" s="259">
        <f>SUM(J186+J190)</f>
        <v>0</v>
      </c>
    </row>
    <row r="186" spans="1:10" s="79" customFormat="1" ht="18" customHeight="1">
      <c r="A186" s="147" t="s">
        <v>373</v>
      </c>
      <c r="B186" s="157">
        <v>20</v>
      </c>
      <c r="C186" s="55">
        <v>10</v>
      </c>
      <c r="D186" s="55">
        <v>4</v>
      </c>
      <c r="E186" s="56">
        <v>5050000</v>
      </c>
      <c r="F186" s="54"/>
      <c r="G186" s="260">
        <f>SUM(G187)</f>
        <v>576.9</v>
      </c>
      <c r="H186" s="260">
        <f>SUM(H187)</f>
        <v>0</v>
      </c>
      <c r="I186" s="260">
        <f>SUM(I187)</f>
        <v>576.9</v>
      </c>
      <c r="J186" s="261">
        <f>SUM(J187)</f>
        <v>0</v>
      </c>
    </row>
    <row r="187" spans="1:10" s="79" customFormat="1" ht="18" customHeight="1">
      <c r="A187" s="147" t="s">
        <v>369</v>
      </c>
      <c r="B187" s="157">
        <v>20</v>
      </c>
      <c r="C187" s="55">
        <v>10</v>
      </c>
      <c r="D187" s="55">
        <v>4</v>
      </c>
      <c r="E187" s="56">
        <v>5050502</v>
      </c>
      <c r="F187" s="54">
        <v>5</v>
      </c>
      <c r="G187" s="260">
        <f>SUM(H187:J187)</f>
        <v>576.9</v>
      </c>
      <c r="H187" s="260">
        <f>SUM('не печатаем'!T264)</f>
        <v>0</v>
      </c>
      <c r="I187" s="260">
        <f>SUM('не печатаем'!U264)</f>
        <v>576.9</v>
      </c>
      <c r="J187" s="261">
        <f>SUM('не печатаем'!V264)</f>
        <v>0</v>
      </c>
    </row>
    <row r="188" spans="1:10" s="79" customFormat="1" ht="18" customHeight="1">
      <c r="A188" s="147" t="s">
        <v>427</v>
      </c>
      <c r="B188" s="157">
        <v>20</v>
      </c>
      <c r="C188" s="55">
        <v>10</v>
      </c>
      <c r="D188" s="55">
        <v>4</v>
      </c>
      <c r="E188" s="56">
        <v>5140000</v>
      </c>
      <c r="F188" s="54"/>
      <c r="G188" s="260">
        <f>SUM(G189)</f>
        <v>3917.9</v>
      </c>
      <c r="H188" s="260">
        <f>SUM(H189)</f>
        <v>0</v>
      </c>
      <c r="I188" s="260">
        <f>SUM(I189)</f>
        <v>3917.9</v>
      </c>
      <c r="J188" s="261"/>
    </row>
    <row r="189" spans="1:10" s="79" customFormat="1" ht="18" customHeight="1">
      <c r="A189" s="147" t="s">
        <v>428</v>
      </c>
      <c r="B189" s="157">
        <v>20</v>
      </c>
      <c r="C189" s="55">
        <v>10</v>
      </c>
      <c r="D189" s="55">
        <v>4</v>
      </c>
      <c r="E189" s="56">
        <v>5140100</v>
      </c>
      <c r="F189" s="54">
        <v>5</v>
      </c>
      <c r="G189" s="260">
        <f>SUM(H189:J189)</f>
        <v>3917.9</v>
      </c>
      <c r="H189" s="260"/>
      <c r="I189" s="260">
        <f>SUM('не печатаем'!U265)</f>
        <v>3917.9</v>
      </c>
      <c r="J189" s="261"/>
    </row>
    <row r="190" spans="1:10" s="81" customFormat="1" ht="33" customHeight="1">
      <c r="A190" s="147" t="s">
        <v>492</v>
      </c>
      <c r="B190" s="157">
        <v>20</v>
      </c>
      <c r="C190" s="55">
        <v>10</v>
      </c>
      <c r="D190" s="55">
        <v>4</v>
      </c>
      <c r="E190" s="56">
        <v>5201300</v>
      </c>
      <c r="F190" s="54"/>
      <c r="G190" s="260">
        <f>SUM(G191)</f>
        <v>54448.1</v>
      </c>
      <c r="H190" s="260">
        <f>SUM(H191)</f>
        <v>0</v>
      </c>
      <c r="I190" s="260">
        <f>SUM(I191)</f>
        <v>54448.1</v>
      </c>
      <c r="J190" s="261">
        <f>SUM(J191)</f>
        <v>0</v>
      </c>
    </row>
    <row r="191" spans="1:10" ht="51" customHeight="1">
      <c r="A191" s="147" t="s">
        <v>252</v>
      </c>
      <c r="B191" s="157">
        <v>20</v>
      </c>
      <c r="C191" s="55">
        <v>10</v>
      </c>
      <c r="D191" s="55">
        <v>4</v>
      </c>
      <c r="E191" s="56">
        <v>5201313</v>
      </c>
      <c r="F191" s="54">
        <v>5</v>
      </c>
      <c r="G191" s="260">
        <f>SUM(H191:J191)</f>
        <v>54448.1</v>
      </c>
      <c r="H191" s="260">
        <f>SUM('не печатаем'!G266)</f>
        <v>0</v>
      </c>
      <c r="I191" s="260">
        <f>SUM('не печатаем'!U266)</f>
        <v>54448.1</v>
      </c>
      <c r="J191" s="261">
        <f>SUM('не печатаем'!I266)</f>
        <v>0</v>
      </c>
    </row>
    <row r="192" spans="1:10" ht="19.5" customHeight="1">
      <c r="A192" s="148" t="s">
        <v>240</v>
      </c>
      <c r="B192" s="156">
        <v>20</v>
      </c>
      <c r="C192" s="52">
        <v>10</v>
      </c>
      <c r="D192" s="52">
        <v>6</v>
      </c>
      <c r="E192" s="56"/>
      <c r="F192" s="54"/>
      <c r="G192" s="258">
        <f>SUM(G193)</f>
        <v>9680.9</v>
      </c>
      <c r="H192" s="258">
        <f>SUM(H193)</f>
        <v>0</v>
      </c>
      <c r="I192" s="258">
        <f>SUM(I193)</f>
        <v>9680.9</v>
      </c>
      <c r="J192" s="259">
        <f>SUM(J193)</f>
        <v>0</v>
      </c>
    </row>
    <row r="193" spans="1:10" ht="18.75" customHeight="1">
      <c r="A193" s="146" t="s">
        <v>273</v>
      </c>
      <c r="B193" s="157">
        <v>20</v>
      </c>
      <c r="C193" s="55">
        <v>10</v>
      </c>
      <c r="D193" s="55">
        <v>6</v>
      </c>
      <c r="E193" s="56">
        <v>20400</v>
      </c>
      <c r="F193" s="54"/>
      <c r="G193" s="260">
        <f>SUM(H193:J193)</f>
        <v>9680.9</v>
      </c>
      <c r="H193" s="260">
        <f>SUM(H194)</f>
        <v>0</v>
      </c>
      <c r="I193" s="260">
        <f>SUM(I194)</f>
        <v>9680.9</v>
      </c>
      <c r="J193" s="261">
        <f>SUM(J194)</f>
        <v>0</v>
      </c>
    </row>
    <row r="194" spans="1:10" ht="18" customHeight="1">
      <c r="A194" s="146" t="s">
        <v>342</v>
      </c>
      <c r="B194" s="157">
        <v>20</v>
      </c>
      <c r="C194" s="55">
        <v>10</v>
      </c>
      <c r="D194" s="55">
        <v>6</v>
      </c>
      <c r="E194" s="56">
        <v>20400</v>
      </c>
      <c r="F194" s="54">
        <v>500</v>
      </c>
      <c r="G194" s="260">
        <f>SUM(H194:J194)</f>
        <v>9680.9</v>
      </c>
      <c r="H194" s="260"/>
      <c r="I194" s="260">
        <f>SUM('не печатаем'!U268)</f>
        <v>9680.9</v>
      </c>
      <c r="J194" s="261">
        <f>SUM('не печатаем'!I268)</f>
        <v>0</v>
      </c>
    </row>
    <row r="195" spans="1:10" ht="18" customHeight="1" thickBot="1">
      <c r="A195" s="300"/>
      <c r="B195" s="292"/>
      <c r="C195" s="293"/>
      <c r="D195" s="293"/>
      <c r="E195" s="294"/>
      <c r="F195" s="292"/>
      <c r="G195" s="295"/>
      <c r="H195" s="295"/>
      <c r="I195" s="295"/>
      <c r="J195" s="295"/>
    </row>
    <row r="196" spans="1:10" ht="18" customHeight="1">
      <c r="A196" s="689" t="s">
        <v>279</v>
      </c>
      <c r="B196" s="691" t="s">
        <v>265</v>
      </c>
      <c r="C196" s="692"/>
      <c r="D196" s="692"/>
      <c r="E196" s="692"/>
      <c r="F196" s="693"/>
      <c r="G196" s="645" t="s">
        <v>168</v>
      </c>
      <c r="H196" s="645" t="s">
        <v>58</v>
      </c>
      <c r="I196" s="645"/>
      <c r="J196" s="646"/>
    </row>
    <row r="197" spans="1:10" ht="109.5" customHeight="1" thickBot="1">
      <c r="A197" s="690"/>
      <c r="B197" s="297" t="s">
        <v>165</v>
      </c>
      <c r="C197" s="297" t="s">
        <v>55</v>
      </c>
      <c r="D197" s="297" t="s">
        <v>56</v>
      </c>
      <c r="E197" s="297" t="s">
        <v>166</v>
      </c>
      <c r="F197" s="297" t="s">
        <v>167</v>
      </c>
      <c r="G197" s="694"/>
      <c r="H197" s="298" t="s">
        <v>269</v>
      </c>
      <c r="I197" s="298" t="s">
        <v>270</v>
      </c>
      <c r="J197" s="299" t="s">
        <v>271</v>
      </c>
    </row>
    <row r="198" spans="1:10" ht="18" customHeight="1" thickBot="1">
      <c r="A198" s="77">
        <v>1</v>
      </c>
      <c r="B198" s="78">
        <v>2</v>
      </c>
      <c r="C198" s="78">
        <v>3</v>
      </c>
      <c r="D198" s="78">
        <v>4</v>
      </c>
      <c r="E198" s="78">
        <v>5</v>
      </c>
      <c r="F198" s="78">
        <v>6</v>
      </c>
      <c r="G198" s="78">
        <v>7</v>
      </c>
      <c r="H198" s="90">
        <v>8</v>
      </c>
      <c r="I198" s="90">
        <v>9</v>
      </c>
      <c r="J198" s="91">
        <v>10</v>
      </c>
    </row>
    <row r="199" spans="1:10" s="79" customFormat="1" ht="16.5" customHeight="1">
      <c r="A199" s="145" t="s">
        <v>501</v>
      </c>
      <c r="B199" s="156">
        <v>430</v>
      </c>
      <c r="C199" s="52"/>
      <c r="D199" s="52"/>
      <c r="E199" s="53"/>
      <c r="F199" s="51"/>
      <c r="G199" s="258">
        <f>SUM(G200+G209+G232+G216+G229+G225)</f>
        <v>198832.7</v>
      </c>
      <c r="H199" s="258">
        <f>SUM(H200+H209+H232+H216+H229+H225)</f>
        <v>48207.100000000006</v>
      </c>
      <c r="I199" s="258">
        <f>SUM(I200+I209+I232+I216+I229+I225)</f>
        <v>150612.3</v>
      </c>
      <c r="J199" s="258">
        <f>SUM(J200+J209+J232+J216+J229+J225)</f>
        <v>13.3</v>
      </c>
    </row>
    <row r="200" spans="1:10" s="79" customFormat="1" ht="15.75" customHeight="1">
      <c r="A200" s="145" t="s">
        <v>266</v>
      </c>
      <c r="B200" s="157">
        <v>430</v>
      </c>
      <c r="C200" s="52">
        <v>1</v>
      </c>
      <c r="D200" s="52"/>
      <c r="E200" s="53"/>
      <c r="F200" s="51"/>
      <c r="G200" s="258">
        <f>SUM(H200:J200)</f>
        <v>25164.1</v>
      </c>
      <c r="H200" s="258">
        <f>SUM(H201)</f>
        <v>25140.2</v>
      </c>
      <c r="I200" s="258">
        <f>SUM(I201)</f>
        <v>10.6</v>
      </c>
      <c r="J200" s="259">
        <f>SUM(J201)</f>
        <v>13.3</v>
      </c>
    </row>
    <row r="201" spans="1:10" s="79" customFormat="1" ht="18" customHeight="1">
      <c r="A201" s="145" t="s">
        <v>282</v>
      </c>
      <c r="B201" s="157">
        <v>430</v>
      </c>
      <c r="C201" s="52">
        <v>1</v>
      </c>
      <c r="D201" s="52">
        <v>14</v>
      </c>
      <c r="E201" s="53"/>
      <c r="F201" s="51"/>
      <c r="G201" s="258">
        <f>SUM(H201:J201)</f>
        <v>25164.1</v>
      </c>
      <c r="H201" s="258">
        <f>SUM(H202+H204)</f>
        <v>25140.2</v>
      </c>
      <c r="I201" s="258">
        <f>SUM(I202+I204)</f>
        <v>10.6</v>
      </c>
      <c r="J201" s="259">
        <f>SUM(J202+J204)</f>
        <v>13.3</v>
      </c>
    </row>
    <row r="202" spans="1:10" ht="18.75" customHeight="1">
      <c r="A202" s="146" t="s">
        <v>272</v>
      </c>
      <c r="B202" s="157">
        <v>430</v>
      </c>
      <c r="C202" s="55">
        <v>1</v>
      </c>
      <c r="D202" s="55">
        <v>14</v>
      </c>
      <c r="E202" s="56">
        <v>20400</v>
      </c>
      <c r="F202" s="54"/>
      <c r="G202" s="260">
        <f>SUM(H202:J202)</f>
        <v>22628.5</v>
      </c>
      <c r="H202" s="260">
        <f>SUM(H203)</f>
        <v>22615.2</v>
      </c>
      <c r="I202" s="260">
        <f>SUM(I203)</f>
        <v>0</v>
      </c>
      <c r="J202" s="261">
        <f>SUM(J203)</f>
        <v>13.3</v>
      </c>
    </row>
    <row r="203" spans="1:10" ht="18" customHeight="1">
      <c r="A203" s="146" t="s">
        <v>273</v>
      </c>
      <c r="B203" s="157">
        <v>430</v>
      </c>
      <c r="C203" s="55">
        <v>1</v>
      </c>
      <c r="D203" s="55">
        <v>14</v>
      </c>
      <c r="E203" s="56">
        <v>20400</v>
      </c>
      <c r="F203" s="54">
        <v>500</v>
      </c>
      <c r="G203" s="260">
        <f>SUM(H203:J203)</f>
        <v>22628.5</v>
      </c>
      <c r="H203" s="260">
        <f>SUM('не печатаем'!T30)</f>
        <v>22615.2</v>
      </c>
      <c r="I203" s="260">
        <f>SUM('не печатаем'!U30)</f>
        <v>0</v>
      </c>
      <c r="J203" s="261">
        <f>SUM('не печатаем'!V30)</f>
        <v>13.3</v>
      </c>
    </row>
    <row r="204" spans="1:10" ht="30.75" customHeight="1">
      <c r="A204" s="147" t="s">
        <v>500</v>
      </c>
      <c r="B204" s="157">
        <v>430</v>
      </c>
      <c r="C204" s="55">
        <v>1</v>
      </c>
      <c r="D204" s="55">
        <v>14</v>
      </c>
      <c r="E204" s="56">
        <v>900000</v>
      </c>
      <c r="F204" s="54"/>
      <c r="G204" s="260">
        <f>SUM(H204:J204)</f>
        <v>2535.6</v>
      </c>
      <c r="H204" s="260">
        <f>SUM(H207+H205)</f>
        <v>2525</v>
      </c>
      <c r="I204" s="260">
        <f>SUM(I207+I205)</f>
        <v>10.6</v>
      </c>
      <c r="J204" s="261">
        <f>SUM(J207)</f>
        <v>0</v>
      </c>
    </row>
    <row r="205" spans="1:10" ht="18.75" customHeight="1">
      <c r="A205" s="147" t="s">
        <v>393</v>
      </c>
      <c r="B205" s="157">
        <v>430</v>
      </c>
      <c r="C205" s="55">
        <v>1</v>
      </c>
      <c r="D205" s="55">
        <v>14</v>
      </c>
      <c r="E205" s="56"/>
      <c r="F205" s="54"/>
      <c r="G205" s="260">
        <f>SUM(G206)</f>
        <v>10.6</v>
      </c>
      <c r="H205" s="260">
        <f>SUM(H206)</f>
        <v>0</v>
      </c>
      <c r="I205" s="260">
        <f>SUM(I206)</f>
        <v>10.6</v>
      </c>
      <c r="J205" s="261">
        <f>SUM(J206)</f>
        <v>0</v>
      </c>
    </row>
    <row r="206" spans="1:10" ht="19.5" customHeight="1">
      <c r="A206" s="147" t="s">
        <v>342</v>
      </c>
      <c r="B206" s="157">
        <v>430</v>
      </c>
      <c r="C206" s="55">
        <v>1</v>
      </c>
      <c r="D206" s="55">
        <v>14</v>
      </c>
      <c r="E206" s="56">
        <v>920000</v>
      </c>
      <c r="F206" s="54">
        <v>500</v>
      </c>
      <c r="G206" s="260">
        <f>SUM(H206:J206)</f>
        <v>10.6</v>
      </c>
      <c r="H206" s="260">
        <f>SUM('не печатаем'!T33)</f>
        <v>0</v>
      </c>
      <c r="I206" s="260">
        <f>SUM('не печатаем'!U33)</f>
        <v>10.6</v>
      </c>
      <c r="J206" s="261">
        <f>SUM('не печатаем'!V33)</f>
        <v>0</v>
      </c>
    </row>
    <row r="207" spans="1:10" ht="28.5" customHeight="1">
      <c r="A207" s="147" t="s">
        <v>299</v>
      </c>
      <c r="B207" s="157">
        <v>430</v>
      </c>
      <c r="C207" s="55">
        <v>1</v>
      </c>
      <c r="D207" s="55">
        <v>14</v>
      </c>
      <c r="E207" s="56">
        <v>900200</v>
      </c>
      <c r="F207" s="54"/>
      <c r="G207" s="260">
        <f>SUM(H207:J207)</f>
        <v>2525</v>
      </c>
      <c r="H207" s="260">
        <f>SUM(H208)</f>
        <v>2525</v>
      </c>
      <c r="I207" s="260">
        <f>SUM(I208)</f>
        <v>0</v>
      </c>
      <c r="J207" s="261">
        <f>SUM(J208)</f>
        <v>0</v>
      </c>
    </row>
    <row r="208" spans="1:10" ht="19.5" customHeight="1">
      <c r="A208" s="147" t="s">
        <v>342</v>
      </c>
      <c r="B208" s="157">
        <v>430</v>
      </c>
      <c r="C208" s="55">
        <v>1</v>
      </c>
      <c r="D208" s="55">
        <v>14</v>
      </c>
      <c r="E208" s="56">
        <v>900200</v>
      </c>
      <c r="F208" s="54">
        <v>500</v>
      </c>
      <c r="G208" s="260">
        <f>SUM(H208:J208)</f>
        <v>2525</v>
      </c>
      <c r="H208" s="260">
        <f>SUM('не печатаем'!T31)</f>
        <v>2525</v>
      </c>
      <c r="I208" s="260">
        <f>SUM('не печатаем'!U31)</f>
        <v>0</v>
      </c>
      <c r="J208" s="261">
        <f>SUM('не печатаем'!V31)</f>
        <v>0</v>
      </c>
    </row>
    <row r="209" spans="1:10" s="79" customFormat="1" ht="18" customHeight="1">
      <c r="A209" s="145" t="s">
        <v>284</v>
      </c>
      <c r="B209" s="156">
        <v>430</v>
      </c>
      <c r="C209" s="52">
        <v>4</v>
      </c>
      <c r="D209" s="52"/>
      <c r="E209" s="53"/>
      <c r="F209" s="51"/>
      <c r="G209" s="258">
        <f>SUM(G212+G210)</f>
        <v>7205.7</v>
      </c>
      <c r="H209" s="258">
        <f>SUM(H212+H210)</f>
        <v>7205.7</v>
      </c>
      <c r="I209" s="258">
        <f>SUM(I212)</f>
        <v>0</v>
      </c>
      <c r="J209" s="259">
        <f>SUM(J212)</f>
        <v>0</v>
      </c>
    </row>
    <row r="210" spans="1:10" s="79" customFormat="1" ht="18" customHeight="1">
      <c r="A210" s="156" t="s">
        <v>335</v>
      </c>
      <c r="B210" s="156">
        <v>430</v>
      </c>
      <c r="C210" s="52">
        <v>4</v>
      </c>
      <c r="D210" s="52">
        <v>10</v>
      </c>
      <c r="E210" s="53"/>
      <c r="F210" s="51"/>
      <c r="G210" s="258">
        <f>SUM(G211)</f>
        <v>301</v>
      </c>
      <c r="H210" s="258">
        <f>SUM(H211)</f>
        <v>301</v>
      </c>
      <c r="I210" s="258"/>
      <c r="J210" s="259"/>
    </row>
    <row r="211" spans="1:10" s="79" customFormat="1" ht="18" customHeight="1">
      <c r="A211" s="157" t="s">
        <v>426</v>
      </c>
      <c r="B211" s="157">
        <v>430</v>
      </c>
      <c r="C211" s="55">
        <v>4</v>
      </c>
      <c r="D211" s="55">
        <v>10</v>
      </c>
      <c r="E211" s="56">
        <v>3300200</v>
      </c>
      <c r="F211" s="54">
        <v>500</v>
      </c>
      <c r="G211" s="258">
        <f>SUM(H211:J211)</f>
        <v>301</v>
      </c>
      <c r="H211" s="258">
        <f>SUM('не печатаем'!T78)</f>
        <v>301</v>
      </c>
      <c r="I211" s="258"/>
      <c r="J211" s="259"/>
    </row>
    <row r="212" spans="1:10" s="79" customFormat="1" ht="18" customHeight="1">
      <c r="A212" s="145" t="s">
        <v>223</v>
      </c>
      <c r="B212" s="157">
        <v>430</v>
      </c>
      <c r="C212" s="52">
        <v>4</v>
      </c>
      <c r="D212" s="52">
        <v>12</v>
      </c>
      <c r="E212" s="53"/>
      <c r="F212" s="51"/>
      <c r="G212" s="258">
        <f>SUM(G213)</f>
        <v>6904.7</v>
      </c>
      <c r="H212" s="258">
        <f aca="true" t="shared" si="16" ref="H212:J214">SUM(H213)</f>
        <v>6904.7</v>
      </c>
      <c r="I212" s="258">
        <f t="shared" si="16"/>
        <v>0</v>
      </c>
      <c r="J212" s="259">
        <f t="shared" si="16"/>
        <v>0</v>
      </c>
    </row>
    <row r="213" spans="1:10" ht="18" customHeight="1">
      <c r="A213" s="146" t="s">
        <v>300</v>
      </c>
      <c r="B213" s="157">
        <v>430</v>
      </c>
      <c r="C213" s="55">
        <v>4</v>
      </c>
      <c r="D213" s="55">
        <v>12</v>
      </c>
      <c r="E213" s="56">
        <v>3400000</v>
      </c>
      <c r="F213" s="54"/>
      <c r="G213" s="260">
        <f>SUM(G214)</f>
        <v>6904.7</v>
      </c>
      <c r="H213" s="260">
        <f t="shared" si="16"/>
        <v>6904.7</v>
      </c>
      <c r="I213" s="260">
        <f t="shared" si="16"/>
        <v>0</v>
      </c>
      <c r="J213" s="261">
        <f t="shared" si="16"/>
        <v>0</v>
      </c>
    </row>
    <row r="214" spans="1:10" ht="18" customHeight="1">
      <c r="A214" s="146" t="s">
        <v>304</v>
      </c>
      <c r="B214" s="157">
        <v>430</v>
      </c>
      <c r="C214" s="55">
        <v>4</v>
      </c>
      <c r="D214" s="55">
        <v>12</v>
      </c>
      <c r="E214" s="56">
        <v>3400300</v>
      </c>
      <c r="F214" s="54">
        <v>500</v>
      </c>
      <c r="G214" s="260">
        <f>SUM(G215)</f>
        <v>6904.7</v>
      </c>
      <c r="H214" s="260">
        <f t="shared" si="16"/>
        <v>6904.7</v>
      </c>
      <c r="I214" s="260">
        <f t="shared" si="16"/>
        <v>0</v>
      </c>
      <c r="J214" s="261">
        <f t="shared" si="16"/>
        <v>0</v>
      </c>
    </row>
    <row r="215" spans="1:10" ht="18" customHeight="1">
      <c r="A215" s="146" t="s">
        <v>372</v>
      </c>
      <c r="B215" s="157">
        <v>430</v>
      </c>
      <c r="C215" s="55">
        <v>4</v>
      </c>
      <c r="D215" s="55">
        <v>12</v>
      </c>
      <c r="E215" s="56">
        <v>3400300</v>
      </c>
      <c r="F215" s="54">
        <v>500</v>
      </c>
      <c r="G215" s="260">
        <f>SUM(H215:J215)</f>
        <v>6904.7</v>
      </c>
      <c r="H215" s="260">
        <f>SUM('не печатаем'!T82)</f>
        <v>6904.7</v>
      </c>
      <c r="I215" s="260">
        <f>SUM('не печатаем'!U82)</f>
        <v>0</v>
      </c>
      <c r="J215" s="261">
        <f>SUM('не печатаем'!V82)</f>
        <v>0</v>
      </c>
    </row>
    <row r="216" spans="1:10" ht="18" customHeight="1">
      <c r="A216" s="145" t="s">
        <v>285</v>
      </c>
      <c r="B216" s="156">
        <v>430</v>
      </c>
      <c r="C216" s="52">
        <v>5</v>
      </c>
      <c r="D216" s="52">
        <v>0</v>
      </c>
      <c r="E216" s="53"/>
      <c r="F216" s="51"/>
      <c r="G216" s="258">
        <f>SUM(H216:J216)</f>
        <v>136689.1</v>
      </c>
      <c r="H216" s="258">
        <f>SUM(H217)</f>
        <v>15641.9</v>
      </c>
      <c r="I216" s="258">
        <f>SUM(I217)</f>
        <v>121047.2</v>
      </c>
      <c r="J216" s="259">
        <f>SUM(J217)</f>
        <v>0</v>
      </c>
    </row>
    <row r="217" spans="1:10" ht="18" customHeight="1">
      <c r="A217" s="148" t="s">
        <v>225</v>
      </c>
      <c r="B217" s="156">
        <v>430</v>
      </c>
      <c r="C217" s="52">
        <v>5</v>
      </c>
      <c r="D217" s="52">
        <v>1</v>
      </c>
      <c r="E217" s="53"/>
      <c r="F217" s="51"/>
      <c r="G217" s="258">
        <f>SUM(H217:J217)</f>
        <v>136689.1</v>
      </c>
      <c r="H217" s="258">
        <f>SUM(H218+H219+H224)</f>
        <v>15641.9</v>
      </c>
      <c r="I217" s="258">
        <f>SUM(I218+I219+I224)</f>
        <v>121047.2</v>
      </c>
      <c r="J217" s="259">
        <f>SUM(J218+J219+J224)</f>
        <v>0</v>
      </c>
    </row>
    <row r="218" spans="1:10" ht="18" customHeight="1">
      <c r="A218" s="147" t="s">
        <v>389</v>
      </c>
      <c r="B218" s="157">
        <v>430</v>
      </c>
      <c r="C218" s="55">
        <v>5</v>
      </c>
      <c r="D218" s="55">
        <v>1</v>
      </c>
      <c r="E218" s="56">
        <v>1020102</v>
      </c>
      <c r="F218" s="54">
        <v>3</v>
      </c>
      <c r="G218" s="260">
        <f aca="true" t="shared" si="17" ref="G218:G223">SUM(H218:J218)</f>
        <v>4000</v>
      </c>
      <c r="H218" s="276">
        <f>SUM('не печатаем'!T91)</f>
        <v>4000</v>
      </c>
      <c r="I218" s="276">
        <f>SUM('не печатаем'!U91)</f>
        <v>0</v>
      </c>
      <c r="J218" s="261">
        <f>SUM('не печатаем'!V91)</f>
        <v>0</v>
      </c>
    </row>
    <row r="219" spans="1:10" ht="18" customHeight="1">
      <c r="A219" s="146" t="s">
        <v>352</v>
      </c>
      <c r="B219" s="157">
        <v>430</v>
      </c>
      <c r="C219" s="55">
        <v>5</v>
      </c>
      <c r="D219" s="55">
        <v>1</v>
      </c>
      <c r="E219" s="56">
        <v>5220000</v>
      </c>
      <c r="F219" s="54">
        <v>3</v>
      </c>
      <c r="G219" s="260">
        <f t="shared" si="17"/>
        <v>130278.59999999999</v>
      </c>
      <c r="H219" s="260">
        <f>SUM(H220+H223)</f>
        <v>11641.9</v>
      </c>
      <c r="I219" s="260">
        <f>SUM(I220+I223)</f>
        <v>118636.7</v>
      </c>
      <c r="J219" s="261">
        <f>SUM(J220+J223)</f>
        <v>0</v>
      </c>
    </row>
    <row r="220" spans="1:10" ht="18" customHeight="1">
      <c r="A220" s="151" t="s">
        <v>495</v>
      </c>
      <c r="B220" s="157">
        <v>430</v>
      </c>
      <c r="C220" s="55">
        <v>5</v>
      </c>
      <c r="D220" s="55">
        <v>1</v>
      </c>
      <c r="E220" s="56">
        <v>5222700</v>
      </c>
      <c r="F220" s="54">
        <v>3</v>
      </c>
      <c r="G220" s="260">
        <f t="shared" si="17"/>
        <v>120508.4</v>
      </c>
      <c r="H220" s="260">
        <f>SUM(H221+H222)</f>
        <v>10909.9</v>
      </c>
      <c r="I220" s="260">
        <f>SUM(I221+I222)</f>
        <v>109598.5</v>
      </c>
      <c r="J220" s="261">
        <f>SUM(J221+J222)</f>
        <v>0</v>
      </c>
    </row>
    <row r="221" spans="1:10" ht="31.5" customHeight="1">
      <c r="A221" s="153" t="s">
        <v>379</v>
      </c>
      <c r="B221" s="157">
        <v>430</v>
      </c>
      <c r="C221" s="55">
        <v>5</v>
      </c>
      <c r="D221" s="55">
        <v>1</v>
      </c>
      <c r="E221" s="56">
        <v>5222701</v>
      </c>
      <c r="F221" s="54">
        <v>3</v>
      </c>
      <c r="G221" s="260">
        <f t="shared" si="17"/>
        <v>57517.600000000006</v>
      </c>
      <c r="H221" s="260">
        <f>SUM('не печатаем'!T92)</f>
        <v>7055.3</v>
      </c>
      <c r="I221" s="260">
        <f>SUM('не печатаем'!U92)</f>
        <v>50462.3</v>
      </c>
      <c r="J221" s="261">
        <f>SUM('не печатаем'!V92)</f>
        <v>0</v>
      </c>
    </row>
    <row r="222" spans="1:10" ht="50.25" customHeight="1">
      <c r="A222" s="153" t="s">
        <v>377</v>
      </c>
      <c r="B222" s="157">
        <v>430</v>
      </c>
      <c r="C222" s="55">
        <v>5</v>
      </c>
      <c r="D222" s="55">
        <v>1</v>
      </c>
      <c r="E222" s="56">
        <v>5222705</v>
      </c>
      <c r="F222" s="54">
        <v>3</v>
      </c>
      <c r="G222" s="260">
        <f t="shared" si="17"/>
        <v>62990.799999999996</v>
      </c>
      <c r="H222" s="260">
        <f>SUM('не печатаем'!T93)</f>
        <v>3854.6</v>
      </c>
      <c r="I222" s="260">
        <f>SUM('не печатаем'!U93)</f>
        <v>59136.2</v>
      </c>
      <c r="J222" s="261">
        <f>SUM('не печатаем'!V93)</f>
        <v>0</v>
      </c>
    </row>
    <row r="223" spans="1:10" ht="18" customHeight="1">
      <c r="A223" s="150" t="s">
        <v>388</v>
      </c>
      <c r="B223" s="157">
        <v>430</v>
      </c>
      <c r="C223" s="55">
        <v>5</v>
      </c>
      <c r="D223" s="55">
        <v>1</v>
      </c>
      <c r="E223" s="56">
        <v>5225500</v>
      </c>
      <c r="F223" s="54">
        <v>3</v>
      </c>
      <c r="G223" s="260">
        <f t="shared" si="17"/>
        <v>9770.2</v>
      </c>
      <c r="H223" s="260">
        <f>SUM('не печатаем'!T94)</f>
        <v>732</v>
      </c>
      <c r="I223" s="260">
        <f>SUM('не печатаем'!U94)</f>
        <v>9038.2</v>
      </c>
      <c r="J223" s="261">
        <f>SUM('не печатаем'!V94)</f>
        <v>0</v>
      </c>
    </row>
    <row r="224" spans="1:10" ht="18" customHeight="1">
      <c r="A224" s="150" t="s">
        <v>388</v>
      </c>
      <c r="B224" s="157">
        <v>430</v>
      </c>
      <c r="C224" s="55">
        <v>5</v>
      </c>
      <c r="D224" s="55">
        <v>1</v>
      </c>
      <c r="E224" s="56">
        <v>1040400</v>
      </c>
      <c r="F224" s="54">
        <v>3</v>
      </c>
      <c r="G224" s="260">
        <f aca="true" t="shared" si="18" ref="G224:G231">SUM(H224:J224)</f>
        <v>2410.5</v>
      </c>
      <c r="H224" s="260">
        <f>SUM('не печатаем'!T95)</f>
        <v>0</v>
      </c>
      <c r="I224" s="260">
        <f>SUM('не печатаем'!U95)</f>
        <v>2410.5</v>
      </c>
      <c r="J224" s="261">
        <f>SUM('не печатаем'!V95)</f>
        <v>0</v>
      </c>
    </row>
    <row r="225" spans="1:10" ht="18" customHeight="1">
      <c r="A225" s="148" t="s">
        <v>290</v>
      </c>
      <c r="B225" s="156">
        <v>430</v>
      </c>
      <c r="C225" s="52">
        <v>7</v>
      </c>
      <c r="D225" s="52">
        <v>0</v>
      </c>
      <c r="E225" s="53"/>
      <c r="F225" s="51"/>
      <c r="G225" s="258">
        <f>SUM(G226)</f>
        <v>80.8</v>
      </c>
      <c r="H225" s="258">
        <f>SUM(H226)</f>
        <v>80.8</v>
      </c>
      <c r="I225" s="260"/>
      <c r="J225" s="261"/>
    </row>
    <row r="226" spans="1:10" ht="18" customHeight="1">
      <c r="A226" s="152" t="s">
        <v>228</v>
      </c>
      <c r="B226" s="157">
        <v>430</v>
      </c>
      <c r="C226" s="52">
        <v>7</v>
      </c>
      <c r="D226" s="52">
        <v>7</v>
      </c>
      <c r="E226" s="53"/>
      <c r="F226" s="51"/>
      <c r="G226" s="260">
        <f t="shared" si="18"/>
        <v>80.8</v>
      </c>
      <c r="H226" s="260">
        <f>SUM(H227)</f>
        <v>80.8</v>
      </c>
      <c r="I226" s="260"/>
      <c r="J226" s="261"/>
    </row>
    <row r="227" spans="1:10" ht="18" customHeight="1">
      <c r="A227" s="147" t="s">
        <v>306</v>
      </c>
      <c r="B227" s="157">
        <v>430</v>
      </c>
      <c r="C227" s="55">
        <v>7</v>
      </c>
      <c r="D227" s="55">
        <v>7</v>
      </c>
      <c r="E227" s="56">
        <v>4310000</v>
      </c>
      <c r="F227" s="54"/>
      <c r="G227" s="260">
        <f t="shared" si="18"/>
        <v>80.8</v>
      </c>
      <c r="H227" s="260">
        <f>SUM(H228)</f>
        <v>80.8</v>
      </c>
      <c r="I227" s="260"/>
      <c r="J227" s="261"/>
    </row>
    <row r="228" spans="1:10" ht="18" customHeight="1">
      <c r="A228" s="146" t="s">
        <v>487</v>
      </c>
      <c r="B228" s="157">
        <v>430</v>
      </c>
      <c r="C228" s="55">
        <v>7</v>
      </c>
      <c r="D228" s="55">
        <v>7</v>
      </c>
      <c r="E228" s="56">
        <v>4310100</v>
      </c>
      <c r="F228" s="54">
        <v>1</v>
      </c>
      <c r="G228" s="260">
        <f t="shared" si="18"/>
        <v>80.8</v>
      </c>
      <c r="H228" s="260">
        <f>SUM('не печатаем'!T188)</f>
        <v>80.8</v>
      </c>
      <c r="I228" s="260"/>
      <c r="J228" s="261"/>
    </row>
    <row r="229" spans="1:10" ht="18" customHeight="1">
      <c r="A229" s="145" t="s">
        <v>232</v>
      </c>
      <c r="B229" s="157">
        <v>430</v>
      </c>
      <c r="C229" s="52">
        <v>8</v>
      </c>
      <c r="D229" s="52">
        <v>3</v>
      </c>
      <c r="E229" s="53"/>
      <c r="F229" s="51"/>
      <c r="G229" s="260">
        <f t="shared" si="18"/>
        <v>138.5</v>
      </c>
      <c r="H229" s="260">
        <f>SUM(H230)</f>
        <v>138.5</v>
      </c>
      <c r="I229" s="260"/>
      <c r="J229" s="261"/>
    </row>
    <row r="230" spans="1:10" ht="18" customHeight="1">
      <c r="A230" s="146" t="s">
        <v>295</v>
      </c>
      <c r="B230" s="157">
        <v>430</v>
      </c>
      <c r="C230" s="55">
        <v>8</v>
      </c>
      <c r="D230" s="55">
        <v>3</v>
      </c>
      <c r="E230" s="56">
        <v>4539900</v>
      </c>
      <c r="F230" s="54"/>
      <c r="G230" s="260">
        <f t="shared" si="18"/>
        <v>138.5</v>
      </c>
      <c r="H230" s="260">
        <f>SUM(H231)</f>
        <v>138.5</v>
      </c>
      <c r="I230" s="260"/>
      <c r="J230" s="261"/>
    </row>
    <row r="231" spans="1:10" ht="34.5" customHeight="1">
      <c r="A231" s="146" t="s">
        <v>294</v>
      </c>
      <c r="B231" s="157">
        <v>430</v>
      </c>
      <c r="C231" s="55">
        <v>8</v>
      </c>
      <c r="D231" s="55">
        <v>3</v>
      </c>
      <c r="E231" s="56">
        <v>4539900</v>
      </c>
      <c r="F231" s="54">
        <v>1</v>
      </c>
      <c r="G231" s="260">
        <f t="shared" si="18"/>
        <v>138.5</v>
      </c>
      <c r="H231" s="260">
        <f>SUM('не печатаем'!T209)</f>
        <v>138.5</v>
      </c>
      <c r="I231" s="260"/>
      <c r="J231" s="261"/>
    </row>
    <row r="232" spans="1:10" s="79" customFormat="1" ht="18" customHeight="1">
      <c r="A232" s="145" t="s">
        <v>297</v>
      </c>
      <c r="B232" s="157">
        <v>430</v>
      </c>
      <c r="C232" s="52">
        <v>10</v>
      </c>
      <c r="D232" s="52"/>
      <c r="E232" s="53"/>
      <c r="F232" s="51"/>
      <c r="G232" s="258">
        <f>SUM(G233)</f>
        <v>29554.5</v>
      </c>
      <c r="H232" s="258">
        <f>SUM(H233)</f>
        <v>0</v>
      </c>
      <c r="I232" s="258">
        <f>SUM(I233)</f>
        <v>29554.5</v>
      </c>
      <c r="J232" s="259">
        <f>SUM(J233)</f>
        <v>0</v>
      </c>
    </row>
    <row r="233" spans="1:10" s="79" customFormat="1" ht="18" customHeight="1">
      <c r="A233" s="145" t="s">
        <v>239</v>
      </c>
      <c r="B233" s="157">
        <v>430</v>
      </c>
      <c r="C233" s="52">
        <v>10</v>
      </c>
      <c r="D233" s="52">
        <v>3</v>
      </c>
      <c r="E233" s="53"/>
      <c r="F233" s="51"/>
      <c r="G233" s="258">
        <f>SUM(G235+G236)</f>
        <v>29554.5</v>
      </c>
      <c r="H233" s="258">
        <f>SUM(H235+H236)</f>
        <v>0</v>
      </c>
      <c r="I233" s="258">
        <f>SUM(I235+I236)</f>
        <v>29554.5</v>
      </c>
      <c r="J233" s="259">
        <f>SUM(J235+J236)</f>
        <v>0</v>
      </c>
    </row>
    <row r="234" spans="1:10" ht="18" customHeight="1">
      <c r="A234" s="146" t="s">
        <v>239</v>
      </c>
      <c r="B234" s="157">
        <v>430</v>
      </c>
      <c r="C234" s="55">
        <v>10</v>
      </c>
      <c r="D234" s="55">
        <v>3</v>
      </c>
      <c r="E234" s="56">
        <v>5050000</v>
      </c>
      <c r="F234" s="54">
        <v>5</v>
      </c>
      <c r="G234" s="260">
        <f>SUM(G236+G235)</f>
        <v>29554.5</v>
      </c>
      <c r="H234" s="260">
        <f>SUM(H236+H235)</f>
        <v>0</v>
      </c>
      <c r="I234" s="260">
        <f>SUM(I236+I235)</f>
        <v>29554.5</v>
      </c>
      <c r="J234" s="261">
        <f>SUM(J236+J235)</f>
        <v>0</v>
      </c>
    </row>
    <row r="235" spans="1:10" ht="46.5" customHeight="1">
      <c r="A235" s="147" t="s">
        <v>305</v>
      </c>
      <c r="B235" s="157">
        <v>430</v>
      </c>
      <c r="C235" s="55">
        <v>10</v>
      </c>
      <c r="D235" s="55">
        <v>3</v>
      </c>
      <c r="E235" s="56">
        <v>5053600</v>
      </c>
      <c r="F235" s="54">
        <v>5</v>
      </c>
      <c r="G235" s="260">
        <f>SUM(H235:J235)</f>
        <v>8415</v>
      </c>
      <c r="H235" s="260">
        <f>SUM('не печатаем'!T247)</f>
        <v>0</v>
      </c>
      <c r="I235" s="260">
        <f>SUM('не печатаем'!U247)</f>
        <v>8415</v>
      </c>
      <c r="J235" s="261">
        <f>SUM('не печатаем'!V247)</f>
        <v>0</v>
      </c>
    </row>
    <row r="236" spans="1:10" ht="65.25" customHeight="1">
      <c r="A236" s="146" t="s">
        <v>471</v>
      </c>
      <c r="B236" s="157">
        <v>430</v>
      </c>
      <c r="C236" s="55">
        <v>10</v>
      </c>
      <c r="D236" s="55">
        <v>3</v>
      </c>
      <c r="E236" s="56">
        <v>5053400</v>
      </c>
      <c r="F236" s="54">
        <v>5</v>
      </c>
      <c r="G236" s="260">
        <f>SUM(H236:J236)</f>
        <v>21139.5</v>
      </c>
      <c r="H236" s="260">
        <f>SUM('не печатаем'!T244)</f>
        <v>0</v>
      </c>
      <c r="I236" s="260">
        <f>SUM('не печатаем'!U244)</f>
        <v>21139.5</v>
      </c>
      <c r="J236" s="261">
        <f>SUM('не печатаем'!V244)</f>
        <v>0</v>
      </c>
    </row>
    <row r="237" spans="1:10" s="79" customFormat="1" ht="18.75" customHeight="1">
      <c r="A237" s="145" t="s">
        <v>504</v>
      </c>
      <c r="B237" s="156">
        <v>500</v>
      </c>
      <c r="C237" s="52"/>
      <c r="D237" s="52"/>
      <c r="E237" s="53"/>
      <c r="F237" s="51"/>
      <c r="G237" s="258">
        <f>SUM(G238+G245)</f>
        <v>28809.600000000002</v>
      </c>
      <c r="H237" s="258">
        <f>SUM(H238+H245)</f>
        <v>28809.600000000002</v>
      </c>
      <c r="I237" s="258">
        <f>SUM(I238)</f>
        <v>0</v>
      </c>
      <c r="J237" s="259">
        <f>SUM(J238)</f>
        <v>0</v>
      </c>
    </row>
    <row r="238" spans="1:10" s="79" customFormat="1" ht="18" customHeight="1">
      <c r="A238" s="145" t="s">
        <v>266</v>
      </c>
      <c r="B238" s="156">
        <v>500</v>
      </c>
      <c r="C238" s="52">
        <v>1</v>
      </c>
      <c r="D238" s="52"/>
      <c r="E238" s="53"/>
      <c r="F238" s="51"/>
      <c r="G238" s="258">
        <f>SUM(G239+G242)</f>
        <v>27814.4</v>
      </c>
      <c r="H238" s="258">
        <f>SUM(H239+H242)</f>
        <v>27814.4</v>
      </c>
      <c r="I238" s="258">
        <f>SUM(I239+I242)</f>
        <v>0</v>
      </c>
      <c r="J238" s="259">
        <f>SUM(J239+J242)</f>
        <v>0</v>
      </c>
    </row>
    <row r="239" spans="1:10" s="79" customFormat="1" ht="30.75" customHeight="1">
      <c r="A239" s="145" t="s">
        <v>341</v>
      </c>
      <c r="B239" s="156">
        <v>500</v>
      </c>
      <c r="C239" s="52">
        <v>1</v>
      </c>
      <c r="D239" s="52">
        <v>6</v>
      </c>
      <c r="E239" s="53"/>
      <c r="F239" s="51"/>
      <c r="G239" s="258">
        <f>SUM(G240)</f>
        <v>26184.4</v>
      </c>
      <c r="H239" s="258">
        <f aca="true" t="shared" si="19" ref="H239:J240">SUM(H240)</f>
        <v>26184.4</v>
      </c>
      <c r="I239" s="258">
        <f t="shared" si="19"/>
        <v>0</v>
      </c>
      <c r="J239" s="259">
        <f t="shared" si="19"/>
        <v>0</v>
      </c>
    </row>
    <row r="240" spans="1:10" ht="18" customHeight="1">
      <c r="A240" s="146" t="s">
        <v>272</v>
      </c>
      <c r="B240" s="157">
        <v>500</v>
      </c>
      <c r="C240" s="55">
        <v>1</v>
      </c>
      <c r="D240" s="55">
        <v>6</v>
      </c>
      <c r="E240" s="56">
        <v>20400</v>
      </c>
      <c r="F240" s="54"/>
      <c r="G240" s="260">
        <f>SUM(G241)</f>
        <v>26184.4</v>
      </c>
      <c r="H240" s="260">
        <f t="shared" si="19"/>
        <v>26184.4</v>
      </c>
      <c r="I240" s="260">
        <f t="shared" si="19"/>
        <v>0</v>
      </c>
      <c r="J240" s="261">
        <f t="shared" si="19"/>
        <v>0</v>
      </c>
    </row>
    <row r="241" spans="1:10" ht="18" customHeight="1">
      <c r="A241" s="146" t="s">
        <v>273</v>
      </c>
      <c r="B241" s="157">
        <v>500</v>
      </c>
      <c r="C241" s="55">
        <v>1</v>
      </c>
      <c r="D241" s="55">
        <v>6</v>
      </c>
      <c r="E241" s="56">
        <v>20400</v>
      </c>
      <c r="F241" s="54">
        <v>500</v>
      </c>
      <c r="G241" s="260">
        <f>SUM(H241:J241)</f>
        <v>26184.4</v>
      </c>
      <c r="H241" s="260">
        <f>SUM('не печатаем'!T20)</f>
        <v>26184.4</v>
      </c>
      <c r="I241" s="260">
        <f>SUM('не печатаем'!U20)</f>
        <v>0</v>
      </c>
      <c r="J241" s="261">
        <f>SUM('не печатаем'!V20)</f>
        <v>0</v>
      </c>
    </row>
    <row r="242" spans="1:10" s="79" customFormat="1" ht="18" customHeight="1">
      <c r="A242" s="145" t="s">
        <v>310</v>
      </c>
      <c r="B242" s="156">
        <v>500</v>
      </c>
      <c r="C242" s="52">
        <v>1</v>
      </c>
      <c r="D242" s="52">
        <v>12</v>
      </c>
      <c r="E242" s="53"/>
      <c r="F242" s="51"/>
      <c r="G242" s="258">
        <f>SUM(G243)</f>
        <v>1630</v>
      </c>
      <c r="H242" s="258">
        <f aca="true" t="shared" si="20" ref="H242:J243">SUM(H243)</f>
        <v>1630</v>
      </c>
      <c r="I242" s="258">
        <f t="shared" si="20"/>
        <v>0</v>
      </c>
      <c r="J242" s="259">
        <f t="shared" si="20"/>
        <v>0</v>
      </c>
    </row>
    <row r="243" spans="1:10" ht="18" customHeight="1">
      <c r="A243" s="146" t="s">
        <v>312</v>
      </c>
      <c r="B243" s="157">
        <v>500</v>
      </c>
      <c r="C243" s="55">
        <v>1</v>
      </c>
      <c r="D243" s="55">
        <v>12</v>
      </c>
      <c r="E243" s="56">
        <v>650000</v>
      </c>
      <c r="F243" s="54"/>
      <c r="G243" s="260">
        <f>SUM(G244)</f>
        <v>1630</v>
      </c>
      <c r="H243" s="260">
        <f t="shared" si="20"/>
        <v>1630</v>
      </c>
      <c r="I243" s="260">
        <f t="shared" si="20"/>
        <v>0</v>
      </c>
      <c r="J243" s="261">
        <f t="shared" si="20"/>
        <v>0</v>
      </c>
    </row>
    <row r="244" spans="1:10" ht="18" customHeight="1">
      <c r="A244" s="146" t="s">
        <v>313</v>
      </c>
      <c r="B244" s="157">
        <v>500</v>
      </c>
      <c r="C244" s="55">
        <v>1</v>
      </c>
      <c r="D244" s="55">
        <v>12</v>
      </c>
      <c r="E244" s="56">
        <v>650300</v>
      </c>
      <c r="F244" s="54">
        <v>13</v>
      </c>
      <c r="G244" s="260">
        <f>SUM(H244:J244)</f>
        <v>1630</v>
      </c>
      <c r="H244" s="260">
        <f>SUM('не печатаем'!T26)</f>
        <v>1630</v>
      </c>
      <c r="I244" s="260">
        <f>SUM('не печатаем'!U26)</f>
        <v>0</v>
      </c>
      <c r="J244" s="261">
        <f>SUM('не печатаем'!V26)</f>
        <v>0</v>
      </c>
    </row>
    <row r="245" spans="1:10" ht="18" customHeight="1">
      <c r="A245" s="156" t="s">
        <v>284</v>
      </c>
      <c r="B245" s="156">
        <v>500</v>
      </c>
      <c r="C245" s="52">
        <v>4</v>
      </c>
      <c r="D245" s="52"/>
      <c r="E245" s="53"/>
      <c r="F245" s="51"/>
      <c r="G245" s="258">
        <f>SUM(G246)</f>
        <v>995.2</v>
      </c>
      <c r="H245" s="258">
        <f>SUM(H246)</f>
        <v>995.2</v>
      </c>
      <c r="I245" s="258"/>
      <c r="J245" s="259"/>
    </row>
    <row r="246" spans="1:10" ht="18" customHeight="1">
      <c r="A246" s="156" t="s">
        <v>335</v>
      </c>
      <c r="B246" s="156">
        <v>500</v>
      </c>
      <c r="C246" s="52">
        <v>4</v>
      </c>
      <c r="D246" s="52">
        <v>10</v>
      </c>
      <c r="E246" s="53"/>
      <c r="F246" s="51"/>
      <c r="G246" s="258">
        <f>SUM(G247)</f>
        <v>995.2</v>
      </c>
      <c r="H246" s="258">
        <f>SUM(H247)</f>
        <v>995.2</v>
      </c>
      <c r="I246" s="258"/>
      <c r="J246" s="259"/>
    </row>
    <row r="247" spans="1:10" ht="33.75" customHeight="1">
      <c r="A247" s="75" t="s">
        <v>426</v>
      </c>
      <c r="B247" s="157">
        <v>500</v>
      </c>
      <c r="C247" s="55">
        <v>4</v>
      </c>
      <c r="D247" s="55">
        <v>10</v>
      </c>
      <c r="E247" s="56">
        <v>3300200</v>
      </c>
      <c r="F247" s="54">
        <v>500</v>
      </c>
      <c r="G247" s="260">
        <f>SUM(H247:J247)</f>
        <v>995.2</v>
      </c>
      <c r="H247" s="260">
        <f>SUM('не печатаем'!T77)</f>
        <v>995.2</v>
      </c>
      <c r="I247" s="260"/>
      <c r="J247" s="261"/>
    </row>
    <row r="248" spans="1:10" s="79" customFormat="1" ht="18" customHeight="1">
      <c r="A248" s="145" t="s">
        <v>507</v>
      </c>
      <c r="B248" s="156">
        <v>230</v>
      </c>
      <c r="C248" s="52"/>
      <c r="D248" s="52"/>
      <c r="E248" s="53"/>
      <c r="F248" s="51"/>
      <c r="G248" s="258">
        <f>SUM(G255+G292+G268+G249)</f>
        <v>1115473.0000000002</v>
      </c>
      <c r="H248" s="258">
        <f>SUM(H255+H292+H268+H249)</f>
        <v>525845.2000000001</v>
      </c>
      <c r="I248" s="258">
        <f>SUM(I255+I292+I249)</f>
        <v>522844.3</v>
      </c>
      <c r="J248" s="259">
        <f>SUM(J255+J292+J268)</f>
        <v>66783.5</v>
      </c>
    </row>
    <row r="249" spans="1:10" s="79" customFormat="1" ht="18" customHeight="1">
      <c r="A249" s="156" t="s">
        <v>284</v>
      </c>
      <c r="B249" s="156">
        <v>230</v>
      </c>
      <c r="C249" s="52">
        <v>4</v>
      </c>
      <c r="D249" s="52"/>
      <c r="E249" s="53"/>
      <c r="F249" s="51"/>
      <c r="G249" s="258">
        <f>SUM(G250+G253)</f>
        <v>1948</v>
      </c>
      <c r="H249" s="258">
        <f>SUM(H250+H253)</f>
        <v>403</v>
      </c>
      <c r="I249" s="258">
        <f>SUM(I250+I253)</f>
        <v>1545</v>
      </c>
      <c r="J249" s="259"/>
    </row>
    <row r="250" spans="1:10" s="79" customFormat="1" ht="18" customHeight="1">
      <c r="A250" s="76" t="s">
        <v>429</v>
      </c>
      <c r="B250" s="156">
        <v>230</v>
      </c>
      <c r="C250" s="52">
        <v>4</v>
      </c>
      <c r="D250" s="52">
        <v>1</v>
      </c>
      <c r="E250" s="53"/>
      <c r="F250" s="51"/>
      <c r="G250" s="258">
        <f>SUM(H250:J250)</f>
        <v>1927</v>
      </c>
      <c r="H250" s="258">
        <f>SUM(H251:H252)</f>
        <v>382</v>
      </c>
      <c r="I250" s="258">
        <f>SUM(I251+I252)</f>
        <v>1545</v>
      </c>
      <c r="J250" s="259"/>
    </row>
    <row r="251" spans="1:10" s="79" customFormat="1" ht="33" customHeight="1">
      <c r="A251" s="146" t="s">
        <v>258</v>
      </c>
      <c r="B251" s="157">
        <v>230</v>
      </c>
      <c r="C251" s="55">
        <v>4</v>
      </c>
      <c r="D251" s="55">
        <v>1</v>
      </c>
      <c r="E251" s="56">
        <v>5100301</v>
      </c>
      <c r="F251" s="54">
        <v>1</v>
      </c>
      <c r="G251" s="258">
        <f>SUM(H251:J251)</f>
        <v>534.5</v>
      </c>
      <c r="H251" s="258">
        <v>0</v>
      </c>
      <c r="I251" s="258">
        <v>534.5</v>
      </c>
      <c r="J251" s="259"/>
    </row>
    <row r="252" spans="1:10" s="79" customFormat="1" ht="32.25" customHeight="1">
      <c r="A252" s="146" t="s">
        <v>259</v>
      </c>
      <c r="B252" s="157">
        <v>230</v>
      </c>
      <c r="C252" s="55">
        <v>4</v>
      </c>
      <c r="D252" s="55">
        <v>1</v>
      </c>
      <c r="E252" s="56">
        <v>5224500</v>
      </c>
      <c r="F252" s="54">
        <v>1</v>
      </c>
      <c r="G252" s="258">
        <f>SUM(H252:J252)</f>
        <v>1392.5</v>
      </c>
      <c r="H252" s="258">
        <f>SUM('не печатаем'!T55-H251)</f>
        <v>382</v>
      </c>
      <c r="I252" s="258">
        <f>SUM('не печатаем'!U55+'не печатаем'!U56+'не печатаем'!U58+'не печатаем'!U59+'не печатаем'!U60)-I251</f>
        <v>1010.5</v>
      </c>
      <c r="J252" s="259"/>
    </row>
    <row r="253" spans="1:10" s="79" customFormat="1" ht="18" customHeight="1">
      <c r="A253" s="156" t="s">
        <v>335</v>
      </c>
      <c r="B253" s="156">
        <v>230</v>
      </c>
      <c r="C253" s="52">
        <v>4</v>
      </c>
      <c r="D253" s="52">
        <v>10</v>
      </c>
      <c r="E253" s="53"/>
      <c r="F253" s="51"/>
      <c r="G253" s="258">
        <f>SUM(G254)</f>
        <v>21</v>
      </c>
      <c r="H253" s="258">
        <f>SUM(H254)</f>
        <v>21</v>
      </c>
      <c r="I253" s="258"/>
      <c r="J253" s="259"/>
    </row>
    <row r="254" spans="1:10" s="79" customFormat="1" ht="31.5" customHeight="1">
      <c r="A254" s="75" t="s">
        <v>426</v>
      </c>
      <c r="B254" s="157">
        <v>230</v>
      </c>
      <c r="C254" s="55">
        <v>4</v>
      </c>
      <c r="D254" s="55">
        <v>10</v>
      </c>
      <c r="E254" s="56">
        <v>3300200</v>
      </c>
      <c r="F254" s="54">
        <v>500</v>
      </c>
      <c r="G254" s="258">
        <f>SUM(H254:J254)</f>
        <v>21</v>
      </c>
      <c r="H254" s="258">
        <f>SUM('не печатаем'!T79)</f>
        <v>21</v>
      </c>
      <c r="I254" s="258"/>
      <c r="J254" s="259"/>
    </row>
    <row r="255" spans="1:10" s="82" customFormat="1" ht="18" customHeight="1">
      <c r="A255" s="148" t="s">
        <v>290</v>
      </c>
      <c r="B255" s="156">
        <v>230</v>
      </c>
      <c r="C255" s="52">
        <v>7</v>
      </c>
      <c r="D255" s="52"/>
      <c r="E255" s="53"/>
      <c r="F255" s="51"/>
      <c r="G255" s="258">
        <f>SUM(G256+G263+G279+G270)</f>
        <v>1082755.0000000002</v>
      </c>
      <c r="H255" s="258">
        <f>SUM(H256+H263+H279+H270)</f>
        <v>525442.2000000001</v>
      </c>
      <c r="I255" s="258">
        <f>SUM(I256+I263+I279+I270)</f>
        <v>494924.3</v>
      </c>
      <c r="J255" s="259">
        <f>SUM(J256+J263+J279+J270)</f>
        <v>66783.5</v>
      </c>
    </row>
    <row r="256" spans="1:10" ht="18" customHeight="1">
      <c r="A256" s="145" t="s">
        <v>227</v>
      </c>
      <c r="B256" s="156">
        <v>230</v>
      </c>
      <c r="C256" s="52">
        <v>7</v>
      </c>
      <c r="D256" s="52">
        <v>1</v>
      </c>
      <c r="E256" s="53"/>
      <c r="F256" s="51"/>
      <c r="G256" s="258">
        <f>SUM(G257)</f>
        <v>324720.80000000005</v>
      </c>
      <c r="H256" s="258">
        <f aca="true" t="shared" si="21" ref="H256:J257">SUM(H257)</f>
        <v>274672.60000000003</v>
      </c>
      <c r="I256" s="258">
        <f t="shared" si="21"/>
        <v>4494.499999999999</v>
      </c>
      <c r="J256" s="259">
        <f t="shared" si="21"/>
        <v>45553.7</v>
      </c>
    </row>
    <row r="257" spans="1:10" ht="18" customHeight="1">
      <c r="A257" s="146" t="s">
        <v>292</v>
      </c>
      <c r="B257" s="157">
        <v>230</v>
      </c>
      <c r="C257" s="55">
        <v>7</v>
      </c>
      <c r="D257" s="55">
        <v>1</v>
      </c>
      <c r="E257" s="56">
        <v>4200000</v>
      </c>
      <c r="F257" s="54"/>
      <c r="G257" s="260">
        <f>SUM(G258)</f>
        <v>324720.80000000005</v>
      </c>
      <c r="H257" s="260">
        <f t="shared" si="21"/>
        <v>274672.60000000003</v>
      </c>
      <c r="I257" s="260">
        <f t="shared" si="21"/>
        <v>4494.499999999999</v>
      </c>
      <c r="J257" s="261">
        <f t="shared" si="21"/>
        <v>45553.7</v>
      </c>
    </row>
    <row r="258" spans="1:10" ht="18" customHeight="1">
      <c r="A258" s="147" t="s">
        <v>472</v>
      </c>
      <c r="B258" s="157">
        <v>230</v>
      </c>
      <c r="C258" s="55">
        <v>7</v>
      </c>
      <c r="D258" s="55">
        <v>1</v>
      </c>
      <c r="E258" s="56">
        <v>4209900</v>
      </c>
      <c r="F258" s="54">
        <v>1</v>
      </c>
      <c r="G258" s="260">
        <f>SUM(H258:J258)</f>
        <v>324720.80000000005</v>
      </c>
      <c r="H258" s="262">
        <f>SUM('не печатаем'!T118:T130)</f>
        <v>274672.60000000003</v>
      </c>
      <c r="I258" s="262">
        <f>SUM('не печатаем'!U118:U130)</f>
        <v>4494.499999999999</v>
      </c>
      <c r="J258" s="263">
        <f>SUM('не печатаем'!V118:V130)</f>
        <v>45553.7</v>
      </c>
    </row>
    <row r="259" spans="1:10" ht="18" customHeight="1" thickBot="1">
      <c r="A259" s="291"/>
      <c r="B259" s="292"/>
      <c r="C259" s="293"/>
      <c r="D259" s="293"/>
      <c r="E259" s="294"/>
      <c r="F259" s="292"/>
      <c r="G259" s="295"/>
      <c r="H259" s="296"/>
      <c r="I259" s="296"/>
      <c r="J259" s="296"/>
    </row>
    <row r="260" spans="1:10" ht="18" customHeight="1">
      <c r="A260" s="689" t="s">
        <v>279</v>
      </c>
      <c r="B260" s="691" t="s">
        <v>265</v>
      </c>
      <c r="C260" s="692"/>
      <c r="D260" s="692"/>
      <c r="E260" s="692"/>
      <c r="F260" s="693"/>
      <c r="G260" s="645" t="s">
        <v>168</v>
      </c>
      <c r="H260" s="645" t="s">
        <v>58</v>
      </c>
      <c r="I260" s="645"/>
      <c r="J260" s="646"/>
    </row>
    <row r="261" spans="1:10" ht="121.5" customHeight="1" thickBot="1">
      <c r="A261" s="690"/>
      <c r="B261" s="297" t="s">
        <v>165</v>
      </c>
      <c r="C261" s="297" t="s">
        <v>55</v>
      </c>
      <c r="D261" s="297" t="s">
        <v>56</v>
      </c>
      <c r="E261" s="297" t="s">
        <v>166</v>
      </c>
      <c r="F261" s="297" t="s">
        <v>167</v>
      </c>
      <c r="G261" s="694"/>
      <c r="H261" s="298" t="s">
        <v>269</v>
      </c>
      <c r="I261" s="298" t="s">
        <v>270</v>
      </c>
      <c r="J261" s="299" t="s">
        <v>271</v>
      </c>
    </row>
    <row r="262" spans="1:10" ht="18" customHeight="1" thickBot="1">
      <c r="A262" s="77">
        <v>1</v>
      </c>
      <c r="B262" s="78">
        <v>2</v>
      </c>
      <c r="C262" s="78">
        <v>3</v>
      </c>
      <c r="D262" s="78">
        <v>4</v>
      </c>
      <c r="E262" s="78">
        <v>5</v>
      </c>
      <c r="F262" s="78">
        <v>6</v>
      </c>
      <c r="G262" s="78">
        <v>7</v>
      </c>
      <c r="H262" s="90">
        <v>8</v>
      </c>
      <c r="I262" s="90">
        <v>9</v>
      </c>
      <c r="J262" s="91">
        <v>10</v>
      </c>
    </row>
    <row r="263" spans="1:10" ht="18" customHeight="1">
      <c r="A263" s="145" t="s">
        <v>291</v>
      </c>
      <c r="B263" s="156">
        <v>230</v>
      </c>
      <c r="C263" s="52">
        <v>7</v>
      </c>
      <c r="D263" s="52">
        <v>2</v>
      </c>
      <c r="E263" s="53"/>
      <c r="F263" s="51"/>
      <c r="G263" s="258">
        <f>SUM(G264+G266)</f>
        <v>663547.1000000001</v>
      </c>
      <c r="H263" s="258">
        <f>SUM(H264+H266)</f>
        <v>176091.7</v>
      </c>
      <c r="I263" s="258">
        <f>SUM(I264+I266+I268)</f>
        <v>477488.39999999997</v>
      </c>
      <c r="J263" s="259">
        <f>SUM(J264+J266)</f>
        <v>14362</v>
      </c>
    </row>
    <row r="264" spans="1:10" ht="18" customHeight="1">
      <c r="A264" s="146" t="s">
        <v>321</v>
      </c>
      <c r="B264" s="157">
        <v>230</v>
      </c>
      <c r="C264" s="55">
        <v>7</v>
      </c>
      <c r="D264" s="55">
        <v>2</v>
      </c>
      <c r="E264" s="56">
        <v>4210000</v>
      </c>
      <c r="F264" s="54"/>
      <c r="G264" s="260">
        <f>SUM(G265)</f>
        <v>583305.7000000001</v>
      </c>
      <c r="H264" s="260">
        <f>SUM(H265)</f>
        <v>98908.70000000001</v>
      </c>
      <c r="I264" s="260">
        <f>SUM(I265)</f>
        <v>473084.1</v>
      </c>
      <c r="J264" s="261">
        <f>SUM(J265)</f>
        <v>11312.9</v>
      </c>
    </row>
    <row r="265" spans="1:10" ht="18" customHeight="1">
      <c r="A265" s="147" t="s">
        <v>472</v>
      </c>
      <c r="B265" s="157">
        <v>230</v>
      </c>
      <c r="C265" s="55">
        <v>7</v>
      </c>
      <c r="D265" s="55">
        <v>2</v>
      </c>
      <c r="E265" s="56">
        <v>4219900</v>
      </c>
      <c r="F265" s="54">
        <v>1</v>
      </c>
      <c r="G265" s="260">
        <f>SUM(H265:J265)</f>
        <v>583305.7000000001</v>
      </c>
      <c r="H265" s="262">
        <f>SUM('не печатаем'!T134:T141)</f>
        <v>98908.70000000001</v>
      </c>
      <c r="I265" s="262">
        <f>SUM('не печатаем'!U134:U141)+'не печатаем'!U142-I268</f>
        <v>473084.1</v>
      </c>
      <c r="J265" s="263">
        <f>SUM('не печатаем'!V134:V141)</f>
        <v>11312.9</v>
      </c>
    </row>
    <row r="266" spans="1:10" ht="18" customHeight="1">
      <c r="A266" s="147" t="s">
        <v>107</v>
      </c>
      <c r="B266" s="157">
        <v>230</v>
      </c>
      <c r="C266" s="55">
        <v>7</v>
      </c>
      <c r="D266" s="55">
        <v>2</v>
      </c>
      <c r="E266" s="56">
        <v>4230000</v>
      </c>
      <c r="F266" s="54"/>
      <c r="G266" s="260">
        <f>SUM(G267)</f>
        <v>80241.40000000001</v>
      </c>
      <c r="H266" s="260">
        <f>SUM(H267)</f>
        <v>77183</v>
      </c>
      <c r="I266" s="260">
        <f>SUM(I267)</f>
        <v>9.3</v>
      </c>
      <c r="J266" s="261">
        <f>SUM(J267)</f>
        <v>3049.1</v>
      </c>
    </row>
    <row r="267" spans="1:10" ht="18" customHeight="1">
      <c r="A267" s="147" t="s">
        <v>277</v>
      </c>
      <c r="B267" s="157">
        <v>230</v>
      </c>
      <c r="C267" s="55">
        <v>7</v>
      </c>
      <c r="D267" s="55">
        <v>2</v>
      </c>
      <c r="E267" s="56">
        <v>4239900</v>
      </c>
      <c r="F267" s="54">
        <v>1</v>
      </c>
      <c r="G267" s="260">
        <f>SUM(H267:J267)</f>
        <v>80241.40000000001</v>
      </c>
      <c r="H267" s="262">
        <f>SUM('не печатаем'!T144:T146)</f>
        <v>77183</v>
      </c>
      <c r="I267" s="262">
        <f>SUM('не печатаем'!U144:U146)</f>
        <v>9.3</v>
      </c>
      <c r="J267" s="263">
        <f>SUM('не печатаем'!V144:V146)</f>
        <v>3049.1</v>
      </c>
    </row>
    <row r="268" spans="1:10" ht="18" customHeight="1">
      <c r="A268" s="147" t="s">
        <v>352</v>
      </c>
      <c r="B268" s="157">
        <v>230</v>
      </c>
      <c r="C268" s="55">
        <v>7</v>
      </c>
      <c r="D268" s="55">
        <v>2</v>
      </c>
      <c r="E268" s="57">
        <v>5200902</v>
      </c>
      <c r="F268" s="54"/>
      <c r="G268" s="262">
        <f>SUM(G269)</f>
        <v>4395</v>
      </c>
      <c r="H268" s="262">
        <f>SUM(H269)</f>
        <v>0</v>
      </c>
      <c r="I268" s="262">
        <f>SUM(I269)</f>
        <v>4395</v>
      </c>
      <c r="J268" s="263">
        <f>SUM(J269)</f>
        <v>0</v>
      </c>
    </row>
    <row r="269" spans="1:10" ht="18" customHeight="1">
      <c r="A269" s="147" t="s">
        <v>315</v>
      </c>
      <c r="B269" s="157">
        <v>230</v>
      </c>
      <c r="C269" s="55">
        <v>7</v>
      </c>
      <c r="D269" s="55">
        <v>2</v>
      </c>
      <c r="E269" s="57">
        <v>5200902</v>
      </c>
      <c r="F269" s="54">
        <v>3</v>
      </c>
      <c r="G269" s="260">
        <f>SUM(H269:J269)</f>
        <v>4395</v>
      </c>
      <c r="H269" s="264"/>
      <c r="I269" s="262">
        <v>4395</v>
      </c>
      <c r="J269" s="265"/>
    </row>
    <row r="270" spans="1:12" s="79" customFormat="1" ht="18" customHeight="1">
      <c r="A270" s="148" t="s">
        <v>228</v>
      </c>
      <c r="B270" s="156">
        <v>230</v>
      </c>
      <c r="C270" s="52">
        <v>7</v>
      </c>
      <c r="D270" s="52">
        <v>7</v>
      </c>
      <c r="E270" s="83"/>
      <c r="F270" s="51"/>
      <c r="G270" s="274">
        <f>SUM(G271+G274+G277)</f>
        <v>54902.2</v>
      </c>
      <c r="H270" s="258">
        <f>SUM(H271+H274)</f>
        <v>35194</v>
      </c>
      <c r="I270" s="258">
        <f>SUM(I271+I274+I277)</f>
        <v>12840.399999999996</v>
      </c>
      <c r="J270" s="275">
        <f>SUM(J271+J274)</f>
        <v>6867.8</v>
      </c>
      <c r="L270" s="87"/>
    </row>
    <row r="271" spans="1:10" s="79" customFormat="1" ht="18" customHeight="1">
      <c r="A271" s="147" t="s">
        <v>306</v>
      </c>
      <c r="B271" s="157">
        <v>230</v>
      </c>
      <c r="C271" s="55">
        <v>7</v>
      </c>
      <c r="D271" s="55">
        <v>7</v>
      </c>
      <c r="E271" s="56">
        <v>4310000</v>
      </c>
      <c r="F271" s="51"/>
      <c r="G271" s="276">
        <f>SUM(G272+G273)</f>
        <v>26133.1</v>
      </c>
      <c r="H271" s="260">
        <f>SUM(H272:H273)</f>
        <v>23142.1</v>
      </c>
      <c r="I271" s="260">
        <f>SUM(I272:I273)</f>
        <v>0</v>
      </c>
      <c r="J271" s="282">
        <f>SUM(J272:J273)</f>
        <v>2991</v>
      </c>
    </row>
    <row r="272" spans="1:10" s="79" customFormat="1" ht="18" customHeight="1">
      <c r="A272" s="173" t="s">
        <v>487</v>
      </c>
      <c r="B272" s="158">
        <v>230</v>
      </c>
      <c r="C272" s="129">
        <v>7</v>
      </c>
      <c r="D272" s="129">
        <v>7</v>
      </c>
      <c r="E272" s="174">
        <v>4310100</v>
      </c>
      <c r="F272" s="194"/>
      <c r="G272" s="260">
        <f>SUM(H272:J272)</f>
        <v>251.6</v>
      </c>
      <c r="H272" s="260">
        <f>SUM('не печатаем'!T185+'не печатаем'!T189)</f>
        <v>251.6</v>
      </c>
      <c r="I272" s="258"/>
      <c r="J272" s="283"/>
    </row>
    <row r="273" spans="1:10" s="79" customFormat="1" ht="18" customHeight="1">
      <c r="A273" s="146" t="s">
        <v>472</v>
      </c>
      <c r="B273" s="157">
        <v>230</v>
      </c>
      <c r="C273" s="55">
        <v>7</v>
      </c>
      <c r="D273" s="55">
        <v>7</v>
      </c>
      <c r="E273" s="56">
        <v>4319900</v>
      </c>
      <c r="F273" s="54">
        <v>1</v>
      </c>
      <c r="G273" s="260">
        <f>SUM(H273:J273)</f>
        <v>25881.5</v>
      </c>
      <c r="H273" s="260">
        <f>SUM('не печатаем'!T184+'не печатаем'!T187+'не печатаем'!T189)-H272</f>
        <v>22890.5</v>
      </c>
      <c r="I273" s="260">
        <v>0</v>
      </c>
      <c r="J273" s="261">
        <f>SUM('не печатаем'!V184+'не печатаем'!V187)</f>
        <v>2991</v>
      </c>
    </row>
    <row r="274" spans="1:10" s="79" customFormat="1" ht="33.75" customHeight="1">
      <c r="A274" s="199" t="s">
        <v>293</v>
      </c>
      <c r="B274" s="195">
        <v>230</v>
      </c>
      <c r="C274" s="196">
        <v>7</v>
      </c>
      <c r="D274" s="196">
        <v>7</v>
      </c>
      <c r="E274" s="197">
        <v>4320000</v>
      </c>
      <c r="F274" s="198"/>
      <c r="G274" s="284">
        <f>SUM(G275)</f>
        <v>28103.099999999995</v>
      </c>
      <c r="H274" s="284">
        <f aca="true" t="shared" si="22" ref="H274:J275">SUM(H275)</f>
        <v>12051.899999999998</v>
      </c>
      <c r="I274" s="284">
        <f t="shared" si="22"/>
        <v>12174.399999999996</v>
      </c>
      <c r="J274" s="278">
        <f t="shared" si="22"/>
        <v>3876.8</v>
      </c>
    </row>
    <row r="275" spans="1:10" ht="18" customHeight="1">
      <c r="A275" s="146" t="s">
        <v>486</v>
      </c>
      <c r="B275" s="157">
        <v>230</v>
      </c>
      <c r="C275" s="55">
        <v>7</v>
      </c>
      <c r="D275" s="55">
        <v>7</v>
      </c>
      <c r="E275" s="56">
        <v>4320200</v>
      </c>
      <c r="F275" s="54"/>
      <c r="G275" s="260">
        <f>SUM(G276)</f>
        <v>28103.099999999995</v>
      </c>
      <c r="H275" s="260">
        <f t="shared" si="22"/>
        <v>12051.899999999998</v>
      </c>
      <c r="I275" s="260">
        <f t="shared" si="22"/>
        <v>12174.399999999996</v>
      </c>
      <c r="J275" s="261">
        <f t="shared" si="22"/>
        <v>3876.8</v>
      </c>
    </row>
    <row r="276" spans="1:10" ht="18" customHeight="1">
      <c r="A276" s="147" t="s">
        <v>472</v>
      </c>
      <c r="B276" s="157">
        <v>230</v>
      </c>
      <c r="C276" s="55">
        <v>7</v>
      </c>
      <c r="D276" s="55">
        <v>7</v>
      </c>
      <c r="E276" s="56">
        <v>4320200</v>
      </c>
      <c r="F276" s="54">
        <v>1</v>
      </c>
      <c r="G276" s="260">
        <f>SUM(H276:J276)</f>
        <v>28103.099999999995</v>
      </c>
      <c r="H276" s="262">
        <f>SUM('не печатаем'!T165:T183)</f>
        <v>12051.899999999998</v>
      </c>
      <c r="I276" s="262">
        <f>SUM('не печатаем'!U165:U183)</f>
        <v>12174.399999999996</v>
      </c>
      <c r="J276" s="263">
        <f>SUM('не печатаем'!V165:V183)</f>
        <v>3876.8</v>
      </c>
    </row>
    <row r="277" spans="1:10" ht="18" customHeight="1">
      <c r="A277" s="147" t="s">
        <v>352</v>
      </c>
      <c r="B277" s="157">
        <v>230</v>
      </c>
      <c r="C277" s="55">
        <v>7</v>
      </c>
      <c r="D277" s="55">
        <v>7</v>
      </c>
      <c r="E277" s="56"/>
      <c r="F277" s="54"/>
      <c r="G277" s="260">
        <f>SUM(H277:J277)</f>
        <v>666</v>
      </c>
      <c r="H277" s="262">
        <v>0</v>
      </c>
      <c r="I277" s="262">
        <f>SUM(I278)</f>
        <v>666</v>
      </c>
      <c r="J277" s="263"/>
    </row>
    <row r="278" spans="1:10" ht="18" customHeight="1">
      <c r="A278" s="208" t="s">
        <v>361</v>
      </c>
      <c r="B278" s="157">
        <v>230</v>
      </c>
      <c r="C278" s="55">
        <v>7</v>
      </c>
      <c r="D278" s="55">
        <v>7</v>
      </c>
      <c r="E278" s="56">
        <v>5220100</v>
      </c>
      <c r="F278" s="54">
        <v>1</v>
      </c>
      <c r="G278" s="260">
        <f>SUM(H278:J278)</f>
        <v>666</v>
      </c>
      <c r="H278" s="262">
        <v>0</v>
      </c>
      <c r="I278" s="262">
        <f>SUM('не печатаем'!U186+'не печатаем'!U189)</f>
        <v>666</v>
      </c>
      <c r="J278" s="263"/>
    </row>
    <row r="279" spans="1:10" s="79" customFormat="1" ht="18" customHeight="1">
      <c r="A279" s="145" t="s">
        <v>229</v>
      </c>
      <c r="B279" s="156">
        <v>230</v>
      </c>
      <c r="C279" s="52">
        <v>7</v>
      </c>
      <c r="D279" s="52">
        <v>9</v>
      </c>
      <c r="E279" s="53"/>
      <c r="F279" s="51"/>
      <c r="G279" s="258">
        <f>SUM(G283+G285+G280+G288+G290)</f>
        <v>39584.9</v>
      </c>
      <c r="H279" s="258">
        <f>SUM(H283+H285+H280+H288+H290)</f>
        <v>39483.9</v>
      </c>
      <c r="I279" s="258">
        <f>SUM(I283+I285+I280+I288)</f>
        <v>101</v>
      </c>
      <c r="J279" s="259">
        <f>SUM(J283+J285+J280)</f>
        <v>0</v>
      </c>
    </row>
    <row r="280" spans="1:10" s="79" customFormat="1" ht="48" customHeight="1">
      <c r="A280" s="147" t="s">
        <v>490</v>
      </c>
      <c r="B280" s="157">
        <v>230</v>
      </c>
      <c r="C280" s="55">
        <v>7</v>
      </c>
      <c r="D280" s="55">
        <v>9</v>
      </c>
      <c r="E280" s="56">
        <v>20000</v>
      </c>
      <c r="F280" s="54"/>
      <c r="G280" s="260">
        <f>SUM(G281)</f>
        <v>12395.2</v>
      </c>
      <c r="H280" s="260">
        <f aca="true" t="shared" si="23" ref="H280:J281">SUM(H281)</f>
        <v>12395.2</v>
      </c>
      <c r="I280" s="260">
        <f t="shared" si="23"/>
        <v>0</v>
      </c>
      <c r="J280" s="261">
        <f t="shared" si="23"/>
        <v>0</v>
      </c>
    </row>
    <row r="281" spans="1:10" s="79" customFormat="1" ht="18" customHeight="1">
      <c r="A281" s="147" t="s">
        <v>273</v>
      </c>
      <c r="B281" s="157">
        <v>230</v>
      </c>
      <c r="C281" s="55">
        <v>7</v>
      </c>
      <c r="D281" s="55">
        <v>9</v>
      </c>
      <c r="E281" s="56">
        <v>20400</v>
      </c>
      <c r="F281" s="54"/>
      <c r="G281" s="260">
        <f>SUM(G282)</f>
        <v>12395.2</v>
      </c>
      <c r="H281" s="260">
        <f t="shared" si="23"/>
        <v>12395.2</v>
      </c>
      <c r="I281" s="260">
        <f t="shared" si="23"/>
        <v>0</v>
      </c>
      <c r="J281" s="261">
        <f t="shared" si="23"/>
        <v>0</v>
      </c>
    </row>
    <row r="282" spans="1:10" s="79" customFormat="1" ht="18" customHeight="1">
      <c r="A282" s="147" t="s">
        <v>342</v>
      </c>
      <c r="B282" s="157">
        <v>230</v>
      </c>
      <c r="C282" s="55">
        <v>7</v>
      </c>
      <c r="D282" s="55">
        <v>9</v>
      </c>
      <c r="E282" s="56">
        <v>20400</v>
      </c>
      <c r="F282" s="54">
        <v>500</v>
      </c>
      <c r="G282" s="260">
        <f>SUM(H282:J282)</f>
        <v>12395.2</v>
      </c>
      <c r="H282" s="260">
        <f>SUM('не печатаем'!T153)</f>
        <v>12395.2</v>
      </c>
      <c r="I282" s="266"/>
      <c r="J282" s="267"/>
    </row>
    <row r="283" spans="1:10" ht="18" customHeight="1">
      <c r="A283" s="146" t="s">
        <v>322</v>
      </c>
      <c r="B283" s="157">
        <v>230</v>
      </c>
      <c r="C283" s="55">
        <v>7</v>
      </c>
      <c r="D283" s="55">
        <v>9</v>
      </c>
      <c r="E283" s="56">
        <v>4360000</v>
      </c>
      <c r="F283" s="54"/>
      <c r="G283" s="260">
        <f>SUM(G284)</f>
        <v>1300</v>
      </c>
      <c r="H283" s="260">
        <f>SUM(H284)</f>
        <v>1300</v>
      </c>
      <c r="I283" s="260">
        <f>SUM(I284)</f>
        <v>0</v>
      </c>
      <c r="J283" s="261">
        <f>SUM(J284)</f>
        <v>0</v>
      </c>
    </row>
    <row r="284" spans="1:10" ht="18" customHeight="1">
      <c r="A284" s="147" t="s">
        <v>472</v>
      </c>
      <c r="B284" s="157">
        <v>230</v>
      </c>
      <c r="C284" s="55">
        <v>7</v>
      </c>
      <c r="D284" s="55">
        <v>9</v>
      </c>
      <c r="E284" s="56">
        <v>4360100</v>
      </c>
      <c r="F284" s="54">
        <v>1</v>
      </c>
      <c r="G284" s="260">
        <f>SUM(H284:J284)</f>
        <v>1300</v>
      </c>
      <c r="H284" s="260">
        <f>SUM('не печатаем'!T155)</f>
        <v>1300</v>
      </c>
      <c r="I284" s="264"/>
      <c r="J284" s="265"/>
    </row>
    <row r="285" spans="1:10" ht="18" customHeight="1">
      <c r="A285" s="146" t="s">
        <v>488</v>
      </c>
      <c r="B285" s="157">
        <v>230</v>
      </c>
      <c r="C285" s="55">
        <v>7</v>
      </c>
      <c r="D285" s="55">
        <v>9</v>
      </c>
      <c r="E285" s="56">
        <v>4520000</v>
      </c>
      <c r="F285" s="54"/>
      <c r="G285" s="260">
        <f>SUM(G286)</f>
        <v>25455.7</v>
      </c>
      <c r="H285" s="260">
        <f aca="true" t="shared" si="24" ref="H285:J286">SUM(H286)</f>
        <v>25455.7</v>
      </c>
      <c r="I285" s="260">
        <f t="shared" si="24"/>
        <v>0</v>
      </c>
      <c r="J285" s="261">
        <f t="shared" si="24"/>
        <v>0</v>
      </c>
    </row>
    <row r="286" spans="1:10" ht="18" customHeight="1">
      <c r="A286" s="146" t="s">
        <v>277</v>
      </c>
      <c r="B286" s="157">
        <v>230</v>
      </c>
      <c r="C286" s="55">
        <v>7</v>
      </c>
      <c r="D286" s="55">
        <v>9</v>
      </c>
      <c r="E286" s="56">
        <v>4529900</v>
      </c>
      <c r="F286" s="54"/>
      <c r="G286" s="260">
        <f>SUM(G287)</f>
        <v>25455.7</v>
      </c>
      <c r="H286" s="260">
        <f t="shared" si="24"/>
        <v>25455.7</v>
      </c>
      <c r="I286" s="260">
        <f t="shared" si="24"/>
        <v>0</v>
      </c>
      <c r="J286" s="261">
        <f t="shared" si="24"/>
        <v>0</v>
      </c>
    </row>
    <row r="287" spans="1:10" ht="18" customHeight="1">
      <c r="A287" s="147" t="s">
        <v>472</v>
      </c>
      <c r="B287" s="157">
        <v>230</v>
      </c>
      <c r="C287" s="55">
        <v>7</v>
      </c>
      <c r="D287" s="55">
        <v>9</v>
      </c>
      <c r="E287" s="56">
        <v>4529900</v>
      </c>
      <c r="F287" s="54">
        <v>1</v>
      </c>
      <c r="G287" s="260">
        <f>SUM(H287:J287)</f>
        <v>25455.7</v>
      </c>
      <c r="H287" s="260">
        <f>SUM('не печатаем'!T154)</f>
        <v>25455.7</v>
      </c>
      <c r="I287" s="264"/>
      <c r="J287" s="265"/>
    </row>
    <row r="288" spans="1:10" ht="18" customHeight="1">
      <c r="A288" s="147" t="s">
        <v>352</v>
      </c>
      <c r="B288" s="157">
        <v>230</v>
      </c>
      <c r="C288" s="55">
        <v>7</v>
      </c>
      <c r="D288" s="55">
        <v>9</v>
      </c>
      <c r="E288" s="56">
        <v>5220000</v>
      </c>
      <c r="F288" s="54"/>
      <c r="G288" s="260">
        <f>SUM(H288:J288)</f>
        <v>101</v>
      </c>
      <c r="H288" s="260">
        <v>0</v>
      </c>
      <c r="I288" s="262">
        <f>SUM(I289)</f>
        <v>101</v>
      </c>
      <c r="J288" s="265"/>
    </row>
    <row r="289" spans="1:10" ht="33" customHeight="1">
      <c r="A289" s="141" t="s">
        <v>83</v>
      </c>
      <c r="B289" s="157">
        <v>230</v>
      </c>
      <c r="C289" s="55">
        <v>7</v>
      </c>
      <c r="D289" s="55">
        <v>9</v>
      </c>
      <c r="E289" s="56">
        <v>5222005</v>
      </c>
      <c r="F289" s="54">
        <v>22</v>
      </c>
      <c r="G289" s="260">
        <f>SUM(H289:J289)</f>
        <v>101</v>
      </c>
      <c r="H289" s="260"/>
      <c r="I289" s="262">
        <f>SUM('не печатаем'!U157)</f>
        <v>101</v>
      </c>
      <c r="J289" s="265"/>
    </row>
    <row r="290" spans="1:10" ht="18" customHeight="1">
      <c r="A290" s="335" t="s">
        <v>354</v>
      </c>
      <c r="B290" s="157">
        <v>230</v>
      </c>
      <c r="C290" s="55">
        <v>7</v>
      </c>
      <c r="D290" s="55">
        <v>9</v>
      </c>
      <c r="E290" s="56"/>
      <c r="F290" s="54"/>
      <c r="G290" s="260">
        <f>SUM(H290:J290)</f>
        <v>333</v>
      </c>
      <c r="H290" s="260">
        <f>SUM(H291)</f>
        <v>333</v>
      </c>
      <c r="I290" s="262"/>
      <c r="J290" s="265"/>
    </row>
    <row r="291" spans="1:10" ht="33" customHeight="1">
      <c r="A291" s="335" t="s">
        <v>326</v>
      </c>
      <c r="B291" s="157">
        <v>230</v>
      </c>
      <c r="C291" s="55">
        <v>7</v>
      </c>
      <c r="D291" s="55">
        <v>9</v>
      </c>
      <c r="E291" s="56">
        <v>7950000</v>
      </c>
      <c r="F291" s="54">
        <v>22</v>
      </c>
      <c r="G291" s="260">
        <f>SUM(H291:J291)</f>
        <v>333</v>
      </c>
      <c r="H291" s="260">
        <f>SUM('не печатаем'!T157)</f>
        <v>333</v>
      </c>
      <c r="I291" s="262"/>
      <c r="J291" s="265"/>
    </row>
    <row r="292" spans="1:10" s="79" customFormat="1" ht="18" customHeight="1">
      <c r="A292" s="148" t="s">
        <v>297</v>
      </c>
      <c r="B292" s="156">
        <v>230</v>
      </c>
      <c r="C292" s="52">
        <v>10</v>
      </c>
      <c r="D292" s="52"/>
      <c r="E292" s="53"/>
      <c r="F292" s="51"/>
      <c r="G292" s="258">
        <f>SUM(G297+G293)</f>
        <v>26375</v>
      </c>
      <c r="H292" s="258">
        <f>SUM(H297+H293)</f>
        <v>0</v>
      </c>
      <c r="I292" s="258">
        <f>SUM(I297+I293)</f>
        <v>26375</v>
      </c>
      <c r="J292" s="259">
        <f>SUM(J297)</f>
        <v>0</v>
      </c>
    </row>
    <row r="293" spans="1:10" s="79" customFormat="1" ht="18" customHeight="1">
      <c r="A293" s="145" t="s">
        <v>239</v>
      </c>
      <c r="B293" s="156">
        <v>230</v>
      </c>
      <c r="C293" s="52">
        <v>10</v>
      </c>
      <c r="D293" s="52">
        <v>3</v>
      </c>
      <c r="E293" s="53"/>
      <c r="F293" s="51"/>
      <c r="G293" s="258">
        <f>SUM(G296+G294)</f>
        <v>7563</v>
      </c>
      <c r="H293" s="258"/>
      <c r="I293" s="258">
        <f>SUM(I296+I294)</f>
        <v>7563</v>
      </c>
      <c r="J293" s="259"/>
    </row>
    <row r="294" spans="1:10" s="79" customFormat="1" ht="18" customHeight="1">
      <c r="A294" s="146" t="s">
        <v>48</v>
      </c>
      <c r="B294" s="157">
        <v>230</v>
      </c>
      <c r="C294" s="55">
        <v>10</v>
      </c>
      <c r="D294" s="55">
        <v>3</v>
      </c>
      <c r="E294" s="174">
        <v>1040200</v>
      </c>
      <c r="F294" s="194"/>
      <c r="G294" s="260">
        <f>SUM(H294:J294)</f>
        <v>247</v>
      </c>
      <c r="H294" s="258"/>
      <c r="I294" s="258">
        <f>SUM(I295)</f>
        <v>247</v>
      </c>
      <c r="J294" s="259"/>
    </row>
    <row r="295" spans="1:10" s="79" customFormat="1" ht="18" customHeight="1">
      <c r="A295" s="146" t="s">
        <v>49</v>
      </c>
      <c r="B295" s="157">
        <v>230</v>
      </c>
      <c r="C295" s="55">
        <v>10</v>
      </c>
      <c r="D295" s="55">
        <v>3</v>
      </c>
      <c r="E295" s="174">
        <v>1040200</v>
      </c>
      <c r="F295" s="128">
        <v>5</v>
      </c>
      <c r="G295" s="260">
        <f>SUM(H295:J295)</f>
        <v>247</v>
      </c>
      <c r="H295" s="258"/>
      <c r="I295" s="260">
        <f>SUM('не печатаем'!U243)</f>
        <v>247</v>
      </c>
      <c r="J295" s="259"/>
    </row>
    <row r="296" spans="1:10" s="79" customFormat="1" ht="51" customHeight="1">
      <c r="A296" s="175" t="s">
        <v>397</v>
      </c>
      <c r="B296" s="157">
        <v>230</v>
      </c>
      <c r="C296" s="55">
        <v>10</v>
      </c>
      <c r="D296" s="55">
        <v>3</v>
      </c>
      <c r="E296" s="174">
        <v>5058600</v>
      </c>
      <c r="F296" s="128">
        <v>5</v>
      </c>
      <c r="G296" s="260">
        <f>SUM(H296:J296)</f>
        <v>7316</v>
      </c>
      <c r="H296" s="260"/>
      <c r="I296" s="260">
        <f>SUM('не печатаем'!U260+'не печатаем'!U253+'не печатаем'!U254+'не печатаем'!U255+'не печатаем'!U256)</f>
        <v>7316</v>
      </c>
      <c r="J296" s="259"/>
    </row>
    <row r="297" spans="1:10" s="79" customFormat="1" ht="18" customHeight="1">
      <c r="A297" s="148" t="s">
        <v>255</v>
      </c>
      <c r="B297" s="156">
        <v>230</v>
      </c>
      <c r="C297" s="52">
        <v>10</v>
      </c>
      <c r="D297" s="52">
        <v>4</v>
      </c>
      <c r="E297" s="53"/>
      <c r="F297" s="51"/>
      <c r="G297" s="258">
        <f>SUM(G298)</f>
        <v>18812</v>
      </c>
      <c r="H297" s="258">
        <f aca="true" t="shared" si="25" ref="H297:J298">SUM(H298)</f>
        <v>0</v>
      </c>
      <c r="I297" s="258">
        <f t="shared" si="25"/>
        <v>18812</v>
      </c>
      <c r="J297" s="259">
        <f t="shared" si="25"/>
        <v>0</v>
      </c>
    </row>
    <row r="298" spans="1:10" ht="18" customHeight="1">
      <c r="A298" s="147" t="s">
        <v>485</v>
      </c>
      <c r="B298" s="157">
        <v>230</v>
      </c>
      <c r="C298" s="55">
        <v>10</v>
      </c>
      <c r="D298" s="55">
        <v>4</v>
      </c>
      <c r="E298" s="56">
        <v>5201000</v>
      </c>
      <c r="F298" s="54"/>
      <c r="G298" s="260">
        <f>SUM(G299)</f>
        <v>18812</v>
      </c>
      <c r="H298" s="260">
        <f t="shared" si="25"/>
        <v>0</v>
      </c>
      <c r="I298" s="260">
        <f t="shared" si="25"/>
        <v>18812</v>
      </c>
      <c r="J298" s="261">
        <f t="shared" si="25"/>
        <v>0</v>
      </c>
    </row>
    <row r="299" spans="1:10" ht="67.5" customHeight="1">
      <c r="A299" s="146" t="s">
        <v>489</v>
      </c>
      <c r="B299" s="157">
        <v>230</v>
      </c>
      <c r="C299" s="55">
        <v>10</v>
      </c>
      <c r="D299" s="55">
        <v>4</v>
      </c>
      <c r="E299" s="56">
        <v>5201001</v>
      </c>
      <c r="F299" s="54">
        <v>5</v>
      </c>
      <c r="G299" s="260">
        <f>SUM(H299:J299)</f>
        <v>18812</v>
      </c>
      <c r="H299" s="260">
        <f>SUM('не печатаем'!T267)</f>
        <v>0</v>
      </c>
      <c r="I299" s="260">
        <f>SUM('не печатаем'!U267)</f>
        <v>18812</v>
      </c>
      <c r="J299" s="261">
        <f>SUM('не печатаем'!V267)</f>
        <v>0</v>
      </c>
    </row>
    <row r="300" spans="1:10" s="79" customFormat="1" ht="18" customHeight="1">
      <c r="A300" s="145" t="s">
        <v>163</v>
      </c>
      <c r="B300" s="156">
        <v>270</v>
      </c>
      <c r="C300" s="52"/>
      <c r="D300" s="52"/>
      <c r="E300" s="53"/>
      <c r="F300" s="51"/>
      <c r="G300" s="258">
        <f>SUM(G301+G309+G315)</f>
        <v>87042.20000000001</v>
      </c>
      <c r="H300" s="258">
        <f>SUM(H301+H309+H315)</f>
        <v>82064.80000000002</v>
      </c>
      <c r="I300" s="258">
        <f>SUM(I301+I309+I315)</f>
        <v>2138.5</v>
      </c>
      <c r="J300" s="259">
        <f>SUM(J301+J309)</f>
        <v>2838.9</v>
      </c>
    </row>
    <row r="301" spans="1:10" s="84" customFormat="1" ht="18" customHeight="1">
      <c r="A301" s="148" t="s">
        <v>290</v>
      </c>
      <c r="B301" s="156">
        <v>270</v>
      </c>
      <c r="C301" s="52">
        <v>7</v>
      </c>
      <c r="D301" s="52"/>
      <c r="E301" s="53"/>
      <c r="F301" s="51"/>
      <c r="G301" s="258">
        <f>SUM(G302+G305)</f>
        <v>38339.3</v>
      </c>
      <c r="H301" s="258">
        <f>SUM(H302+H305)</f>
        <v>37251.9</v>
      </c>
      <c r="I301" s="258">
        <f>SUM(I302+I305)</f>
        <v>8.5</v>
      </c>
      <c r="J301" s="259">
        <f>SUM(J302+J305)</f>
        <v>1078.8999999999999</v>
      </c>
    </row>
    <row r="302" spans="1:10" s="84" customFormat="1" ht="18" customHeight="1">
      <c r="A302" s="148" t="s">
        <v>291</v>
      </c>
      <c r="B302" s="156">
        <v>270</v>
      </c>
      <c r="C302" s="52">
        <v>7</v>
      </c>
      <c r="D302" s="52">
        <v>2</v>
      </c>
      <c r="E302" s="85"/>
      <c r="F302" s="53"/>
      <c r="G302" s="258">
        <f aca="true" t="shared" si="26" ref="G302:J303">SUM(G303)</f>
        <v>33855.200000000004</v>
      </c>
      <c r="H302" s="258">
        <f t="shared" si="26"/>
        <v>32767.800000000003</v>
      </c>
      <c r="I302" s="258">
        <f t="shared" si="26"/>
        <v>8.5</v>
      </c>
      <c r="J302" s="259">
        <f t="shared" si="26"/>
        <v>1078.8999999999999</v>
      </c>
    </row>
    <row r="303" spans="1:10" ht="18" customHeight="1">
      <c r="A303" s="146" t="s">
        <v>484</v>
      </c>
      <c r="B303" s="157">
        <v>270</v>
      </c>
      <c r="C303" s="55">
        <v>7</v>
      </c>
      <c r="D303" s="55">
        <v>2</v>
      </c>
      <c r="E303" s="56">
        <v>4230000</v>
      </c>
      <c r="F303" s="54"/>
      <c r="G303" s="260">
        <f t="shared" si="26"/>
        <v>33855.200000000004</v>
      </c>
      <c r="H303" s="260">
        <f t="shared" si="26"/>
        <v>32767.800000000003</v>
      </c>
      <c r="I303" s="260">
        <f t="shared" si="26"/>
        <v>8.5</v>
      </c>
      <c r="J303" s="261">
        <f t="shared" si="26"/>
        <v>1078.8999999999999</v>
      </c>
    </row>
    <row r="304" spans="1:10" ht="18" customHeight="1">
      <c r="A304" s="147" t="s">
        <v>472</v>
      </c>
      <c r="B304" s="157">
        <v>270</v>
      </c>
      <c r="C304" s="55">
        <v>7</v>
      </c>
      <c r="D304" s="55">
        <v>2</v>
      </c>
      <c r="E304" s="56">
        <v>4239900</v>
      </c>
      <c r="F304" s="54">
        <v>1</v>
      </c>
      <c r="G304" s="260">
        <f>SUM(H304:J304)</f>
        <v>33855.200000000004</v>
      </c>
      <c r="H304" s="262">
        <f>SUM('не печатаем'!T147:T149)</f>
        <v>32767.800000000003</v>
      </c>
      <c r="I304" s="262">
        <f>SUM('не печатаем'!U147:U149)</f>
        <v>8.5</v>
      </c>
      <c r="J304" s="263">
        <f>SUM('не печатаем'!V147:V149)</f>
        <v>1078.8999999999999</v>
      </c>
    </row>
    <row r="305" spans="1:10" s="79" customFormat="1" ht="18" customHeight="1">
      <c r="A305" s="145" t="s">
        <v>229</v>
      </c>
      <c r="B305" s="156">
        <v>270</v>
      </c>
      <c r="C305" s="52">
        <v>7</v>
      </c>
      <c r="D305" s="52">
        <v>9</v>
      </c>
      <c r="E305" s="53"/>
      <c r="F305" s="51"/>
      <c r="G305" s="258">
        <f>SUM(G307)</f>
        <v>4484.1</v>
      </c>
      <c r="H305" s="258">
        <f>SUM(H307)</f>
        <v>4484.1</v>
      </c>
      <c r="I305" s="258">
        <f>SUM(I307)</f>
        <v>0</v>
      </c>
      <c r="J305" s="259">
        <f>SUM(J307)</f>
        <v>0</v>
      </c>
    </row>
    <row r="306" spans="1:10" s="79" customFormat="1" ht="48.75" customHeight="1">
      <c r="A306" s="147" t="s">
        <v>490</v>
      </c>
      <c r="B306" s="157">
        <v>270</v>
      </c>
      <c r="C306" s="55">
        <v>7</v>
      </c>
      <c r="D306" s="55">
        <v>9</v>
      </c>
      <c r="E306" s="56">
        <v>20000</v>
      </c>
      <c r="F306" s="54"/>
      <c r="G306" s="260">
        <f>SUM(G307)</f>
        <v>4484.1</v>
      </c>
      <c r="H306" s="260">
        <f aca="true" t="shared" si="27" ref="H306:J307">SUM(H307)</f>
        <v>4484.1</v>
      </c>
      <c r="I306" s="260">
        <f t="shared" si="27"/>
        <v>0</v>
      </c>
      <c r="J306" s="261">
        <f t="shared" si="27"/>
        <v>0</v>
      </c>
    </row>
    <row r="307" spans="1:10" ht="18" customHeight="1">
      <c r="A307" s="146" t="s">
        <v>273</v>
      </c>
      <c r="B307" s="157">
        <v>270</v>
      </c>
      <c r="C307" s="55">
        <v>7</v>
      </c>
      <c r="D307" s="55">
        <v>9</v>
      </c>
      <c r="E307" s="56">
        <v>20400</v>
      </c>
      <c r="F307" s="54"/>
      <c r="G307" s="260">
        <f>SUM(G308)</f>
        <v>4484.1</v>
      </c>
      <c r="H307" s="260">
        <f t="shared" si="27"/>
        <v>4484.1</v>
      </c>
      <c r="I307" s="260">
        <f t="shared" si="27"/>
        <v>0</v>
      </c>
      <c r="J307" s="261">
        <f t="shared" si="27"/>
        <v>0</v>
      </c>
    </row>
    <row r="308" spans="1:10" ht="18" customHeight="1">
      <c r="A308" s="146" t="s">
        <v>342</v>
      </c>
      <c r="B308" s="157">
        <v>270</v>
      </c>
      <c r="C308" s="55">
        <v>7</v>
      </c>
      <c r="D308" s="55">
        <v>9</v>
      </c>
      <c r="E308" s="56">
        <v>20400</v>
      </c>
      <c r="F308" s="54">
        <v>500</v>
      </c>
      <c r="G308" s="260">
        <f>SUM(H308:J308)</f>
        <v>4484.1</v>
      </c>
      <c r="H308" s="260">
        <f>SUM('не печатаем'!T156)</f>
        <v>4484.1</v>
      </c>
      <c r="I308" s="264"/>
      <c r="J308" s="265"/>
    </row>
    <row r="309" spans="1:10" s="79" customFormat="1" ht="18" customHeight="1">
      <c r="A309" s="145" t="s">
        <v>317</v>
      </c>
      <c r="B309" s="156">
        <v>270</v>
      </c>
      <c r="C309" s="52">
        <v>9</v>
      </c>
      <c r="D309" s="52"/>
      <c r="E309" s="53"/>
      <c r="F309" s="51"/>
      <c r="G309" s="258">
        <f>SUM(G310)</f>
        <v>48172.90000000001</v>
      </c>
      <c r="H309" s="258">
        <f>SUM(H310)</f>
        <v>44812.90000000001</v>
      </c>
      <c r="I309" s="258">
        <f>SUM(I310)</f>
        <v>1600</v>
      </c>
      <c r="J309" s="259">
        <f>SUM(J310)</f>
        <v>1760.0000000000002</v>
      </c>
    </row>
    <row r="310" spans="1:10" s="79" customFormat="1" ht="18" customHeight="1">
      <c r="A310" s="145" t="s">
        <v>320</v>
      </c>
      <c r="B310" s="156">
        <v>270</v>
      </c>
      <c r="C310" s="52">
        <v>9</v>
      </c>
      <c r="D310" s="52">
        <v>8</v>
      </c>
      <c r="E310" s="53"/>
      <c r="F310" s="51"/>
      <c r="G310" s="258">
        <f>SUM(G311+G313)</f>
        <v>48172.90000000001</v>
      </c>
      <c r="H310" s="258">
        <f>SUM(H311+H313)</f>
        <v>44812.90000000001</v>
      </c>
      <c r="I310" s="258">
        <f>SUM(I311+I313)</f>
        <v>1600</v>
      </c>
      <c r="J310" s="259">
        <f>SUM(J311+J313)</f>
        <v>1760.0000000000002</v>
      </c>
    </row>
    <row r="311" spans="1:10" ht="18" customHeight="1">
      <c r="A311" s="146" t="s">
        <v>330</v>
      </c>
      <c r="B311" s="157">
        <v>270</v>
      </c>
      <c r="C311" s="55">
        <v>9</v>
      </c>
      <c r="D311" s="55">
        <v>8</v>
      </c>
      <c r="E311" s="56">
        <v>4820000</v>
      </c>
      <c r="F311" s="54"/>
      <c r="G311" s="260">
        <f>SUM(G312)</f>
        <v>47100.90000000001</v>
      </c>
      <c r="H311" s="260">
        <f>SUM(H312)</f>
        <v>43740.90000000001</v>
      </c>
      <c r="I311" s="260">
        <f>SUM(I312)</f>
        <v>1600</v>
      </c>
      <c r="J311" s="261">
        <f>SUM(J312)</f>
        <v>1760.0000000000002</v>
      </c>
    </row>
    <row r="312" spans="1:10" ht="18" customHeight="1">
      <c r="A312" s="146" t="s">
        <v>277</v>
      </c>
      <c r="B312" s="157">
        <v>270</v>
      </c>
      <c r="C312" s="55">
        <v>9</v>
      </c>
      <c r="D312" s="55">
        <v>8</v>
      </c>
      <c r="E312" s="56">
        <v>4829900</v>
      </c>
      <c r="F312" s="54">
        <v>1</v>
      </c>
      <c r="G312" s="260">
        <f>SUM(H312:J312)</f>
        <v>47100.90000000001</v>
      </c>
      <c r="H312" s="262">
        <f>SUM('не печатаем'!T235:T236)+'не печатаем'!T232</f>
        <v>43740.90000000001</v>
      </c>
      <c r="I312" s="262">
        <f>SUM('не печатаем'!U235:U236)+'не печатаем'!U232</f>
        <v>1600</v>
      </c>
      <c r="J312" s="263">
        <f>SUM('не печатаем'!V235:V236)+'не печатаем'!V232</f>
        <v>1760.0000000000002</v>
      </c>
    </row>
    <row r="313" spans="1:10" ht="18" customHeight="1">
      <c r="A313" s="146" t="s">
        <v>332</v>
      </c>
      <c r="B313" s="157">
        <v>270</v>
      </c>
      <c r="C313" s="55">
        <v>9</v>
      </c>
      <c r="D313" s="55">
        <v>8</v>
      </c>
      <c r="E313" s="56">
        <v>5129700</v>
      </c>
      <c r="F313" s="54"/>
      <c r="G313" s="260">
        <f>SUM(G314)</f>
        <v>1072</v>
      </c>
      <c r="H313" s="260">
        <f>SUM(H314)</f>
        <v>1072</v>
      </c>
      <c r="I313" s="260">
        <f>SUM(I314)</f>
        <v>0</v>
      </c>
      <c r="J313" s="261">
        <f>SUM(J314)</f>
        <v>0</v>
      </c>
    </row>
    <row r="314" spans="1:10" ht="36.75" customHeight="1">
      <c r="A314" s="146" t="s">
        <v>296</v>
      </c>
      <c r="B314" s="157">
        <v>270</v>
      </c>
      <c r="C314" s="55">
        <v>9</v>
      </c>
      <c r="D314" s="55">
        <v>8</v>
      </c>
      <c r="E314" s="56">
        <v>5129700</v>
      </c>
      <c r="F314" s="54">
        <v>500</v>
      </c>
      <c r="G314" s="260">
        <f>SUM(H314:J314)</f>
        <v>1072</v>
      </c>
      <c r="H314" s="260">
        <f>SUM('не печатаем'!T233)</f>
        <v>1072</v>
      </c>
      <c r="I314" s="260"/>
      <c r="J314" s="261">
        <f>SUM('не печатаем'!I233)</f>
        <v>0</v>
      </c>
    </row>
    <row r="315" spans="1:10" ht="18" customHeight="1">
      <c r="A315" s="148" t="s">
        <v>297</v>
      </c>
      <c r="B315" s="156">
        <v>270</v>
      </c>
      <c r="C315" s="192">
        <v>10</v>
      </c>
      <c r="D315" s="192"/>
      <c r="E315" s="193"/>
      <c r="F315" s="128"/>
      <c r="G315" s="285">
        <f aca="true" t="shared" si="28" ref="G315:I316">SUM(G316)</f>
        <v>530</v>
      </c>
      <c r="H315" s="285">
        <f t="shared" si="28"/>
        <v>0</v>
      </c>
      <c r="I315" s="285">
        <f t="shared" si="28"/>
        <v>530</v>
      </c>
      <c r="J315" s="286"/>
    </row>
    <row r="316" spans="1:10" ht="18" customHeight="1">
      <c r="A316" s="145" t="s">
        <v>239</v>
      </c>
      <c r="B316" s="156">
        <v>270</v>
      </c>
      <c r="C316" s="192">
        <v>10</v>
      </c>
      <c r="D316" s="192">
        <v>3</v>
      </c>
      <c r="E316" s="193"/>
      <c r="F316" s="128"/>
      <c r="G316" s="285">
        <f t="shared" si="28"/>
        <v>530</v>
      </c>
      <c r="H316" s="285">
        <f t="shared" si="28"/>
        <v>0</v>
      </c>
      <c r="I316" s="285">
        <f t="shared" si="28"/>
        <v>530</v>
      </c>
      <c r="J316" s="286"/>
    </row>
    <row r="317" spans="1:10" ht="54" customHeight="1">
      <c r="A317" s="175" t="s">
        <v>397</v>
      </c>
      <c r="B317" s="157">
        <v>270</v>
      </c>
      <c r="C317" s="129">
        <v>10</v>
      </c>
      <c r="D317" s="129">
        <v>3</v>
      </c>
      <c r="E317" s="174">
        <v>5058600</v>
      </c>
      <c r="F317" s="128">
        <v>5</v>
      </c>
      <c r="G317" s="270">
        <f>SUM(H317:J317)</f>
        <v>530</v>
      </c>
      <c r="H317" s="270"/>
      <c r="I317" s="270">
        <f>SUM('не печатаем'!U258:U259)</f>
        <v>530</v>
      </c>
      <c r="J317" s="279"/>
    </row>
    <row r="318" spans="1:11" s="79" customFormat="1" ht="25.5" customHeight="1" thickBot="1">
      <c r="A318" s="154" t="s">
        <v>337</v>
      </c>
      <c r="B318" s="159"/>
      <c r="C318" s="88"/>
      <c r="D318" s="86"/>
      <c r="E318" s="86"/>
      <c r="F318" s="86"/>
      <c r="G318" s="287">
        <f>SUM(H318:J318)</f>
        <v>3072034.9000000004</v>
      </c>
      <c r="H318" s="287">
        <f>SUM(H11+H28+H199+H237+H248+H300)</f>
        <v>1753559.1000000003</v>
      </c>
      <c r="I318" s="287">
        <f>SUM(I11+I28+I199+I237+I248+I300)</f>
        <v>1191960.5</v>
      </c>
      <c r="J318" s="288">
        <f>SUM(J11+J28+J199+J237+J248+J300)</f>
        <v>126515.3</v>
      </c>
      <c r="K318" s="87"/>
    </row>
    <row r="319" spans="1:7" s="79" customFormat="1" ht="15" customHeight="1">
      <c r="A319" s="74"/>
      <c r="B319" s="93"/>
      <c r="C319" s="93"/>
      <c r="D319" s="93"/>
      <c r="E319" s="93"/>
      <c r="F319" s="93"/>
      <c r="G319" s="93"/>
    </row>
    <row r="320" spans="1:7" ht="14.25" customHeight="1" hidden="1">
      <c r="A320" s="47"/>
      <c r="B320" s="5"/>
      <c r="C320" s="5"/>
      <c r="D320" s="31"/>
      <c r="E320" s="63"/>
      <c r="F320" s="63"/>
      <c r="G320" s="63"/>
    </row>
    <row r="321" spans="1:10" ht="34.5" customHeight="1">
      <c r="A321" s="244" t="s">
        <v>244</v>
      </c>
      <c r="B321" s="240"/>
      <c r="C321" s="240"/>
      <c r="D321" s="240"/>
      <c r="E321" s="240"/>
      <c r="F321" s="243"/>
      <c r="G321" s="243"/>
      <c r="I321" s="243" t="s">
        <v>414</v>
      </c>
      <c r="J321" s="243"/>
    </row>
    <row r="322" spans="1:7" ht="17.25" customHeight="1">
      <c r="A322" s="695" t="s">
        <v>51</v>
      </c>
      <c r="B322" s="696"/>
      <c r="C322" s="696"/>
      <c r="D322" s="696"/>
      <c r="E322" s="696"/>
      <c r="F322" s="696"/>
      <c r="G322" s="696"/>
    </row>
    <row r="323" spans="1:7" ht="12.75" hidden="1">
      <c r="A323" s="63"/>
      <c r="B323" s="63"/>
      <c r="C323" s="63"/>
      <c r="D323" s="63"/>
      <c r="E323" s="63"/>
      <c r="F323" s="63"/>
      <c r="G323" s="63"/>
    </row>
    <row r="324" spans="1:7" ht="5.25" customHeight="1" hidden="1">
      <c r="A324" s="63"/>
      <c r="B324" s="63"/>
      <c r="C324" s="63"/>
      <c r="D324" s="63"/>
      <c r="E324" s="63"/>
      <c r="F324" s="63"/>
      <c r="G324" s="63"/>
    </row>
    <row r="325" spans="1:7" ht="12.75" customHeight="1" hidden="1">
      <c r="A325" s="63"/>
      <c r="B325" s="63"/>
      <c r="C325" s="63"/>
      <c r="D325" s="63"/>
      <c r="E325" s="63"/>
      <c r="F325" s="63"/>
      <c r="G325" s="63"/>
    </row>
    <row r="326" ht="12.75">
      <c r="A326" s="49" t="s">
        <v>425</v>
      </c>
    </row>
    <row r="327" ht="12.75">
      <c r="A327" s="49" t="s">
        <v>52</v>
      </c>
    </row>
  </sheetData>
  <sheetProtection/>
  <mergeCells count="24">
    <mergeCell ref="H260:J260"/>
    <mergeCell ref="H1:J1"/>
    <mergeCell ref="H2:J2"/>
    <mergeCell ref="A8:A9"/>
    <mergeCell ref="B8:F8"/>
    <mergeCell ref="A5:I6"/>
    <mergeCell ref="A72:A73"/>
    <mergeCell ref="B72:F72"/>
    <mergeCell ref="G72:G73"/>
    <mergeCell ref="H72:J72"/>
    <mergeCell ref="A322:G322"/>
    <mergeCell ref="G8:G9"/>
    <mergeCell ref="H8:J8"/>
    <mergeCell ref="A196:A197"/>
    <mergeCell ref="B196:F196"/>
    <mergeCell ref="G196:G197"/>
    <mergeCell ref="H196:J196"/>
    <mergeCell ref="A260:A261"/>
    <mergeCell ref="B260:F260"/>
    <mergeCell ref="G260:G261"/>
    <mergeCell ref="A137:A138"/>
    <mergeCell ref="B137:F137"/>
    <mergeCell ref="G137:G138"/>
    <mergeCell ref="H137:J137"/>
  </mergeCells>
  <printOptions/>
  <pageMargins left="0.56" right="0.1968503937007874" top="0.16" bottom="0.16" header="0.16" footer="0.17"/>
  <pageSetup fitToHeight="5" horizontalDpi="600" verticalDpi="600" orientation="portrait" paperSize="9" scale="55" r:id="rId1"/>
  <rowBreaks count="4" manualBreakCount="4">
    <brk id="71" max="9" man="1"/>
    <brk id="135" max="9" man="1"/>
    <brk id="195" max="9" man="1"/>
    <brk id="25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2:J928"/>
  <sheetViews>
    <sheetView tabSelected="1" workbookViewId="0" topLeftCell="A20">
      <selection activeCell="B7" sqref="B7"/>
    </sheetView>
  </sheetViews>
  <sheetFormatPr defaultColWidth="9.00390625" defaultRowHeight="12.75"/>
  <cols>
    <col min="1" max="1" width="48.75390625" style="247" customWidth="1"/>
    <col min="2" max="2" width="26.25390625" style="247" customWidth="1"/>
    <col min="3" max="3" width="12.75390625" style="247" customWidth="1"/>
    <col min="4" max="4" width="10.125" style="247" customWidth="1"/>
    <col min="5" max="5" width="12.875" style="247" customWidth="1"/>
    <col min="6" max="6" width="9.125" style="247" customWidth="1"/>
    <col min="7" max="7" width="12.25390625" style="247" bestFit="1" customWidth="1"/>
    <col min="8" max="16384" width="9.125" style="247" customWidth="1"/>
  </cols>
  <sheetData>
    <row r="1" ht="12.75" hidden="1"/>
    <row r="2" spans="2:5" ht="12.75">
      <c r="B2" s="313"/>
      <c r="C2" s="701" t="s">
        <v>392</v>
      </c>
      <c r="D2" s="702"/>
      <c r="E2" s="702"/>
    </row>
    <row r="3" spans="2:5" ht="14.25" customHeight="1">
      <c r="B3" s="317"/>
      <c r="C3" s="703" t="s">
        <v>316</v>
      </c>
      <c r="D3" s="704"/>
      <c r="E3" s="704"/>
    </row>
    <row r="4" spans="2:5" ht="18" customHeight="1">
      <c r="B4" s="313"/>
      <c r="C4" s="313" t="s">
        <v>561</v>
      </c>
      <c r="D4" s="313"/>
      <c r="E4" s="321"/>
    </row>
    <row r="5" spans="1:5" ht="25.5" customHeight="1">
      <c r="A5" s="707" t="s">
        <v>245</v>
      </c>
      <c r="B5" s="708"/>
      <c r="C5" s="708"/>
      <c r="D5" s="708"/>
      <c r="E5" s="708"/>
    </row>
    <row r="6" ht="16.5" customHeight="1">
      <c r="E6" s="304" t="s">
        <v>50</v>
      </c>
    </row>
    <row r="7" spans="1:5" s="330" customFormat="1" ht="54.75" customHeight="1">
      <c r="A7" s="323" t="s">
        <v>155</v>
      </c>
      <c r="B7" s="323" t="s">
        <v>156</v>
      </c>
      <c r="C7" s="323" t="s">
        <v>527</v>
      </c>
      <c r="D7" s="323" t="s">
        <v>432</v>
      </c>
      <c r="E7" s="323" t="s">
        <v>398</v>
      </c>
    </row>
    <row r="8" spans="1:5" ht="24" customHeight="1">
      <c r="A8" s="322" t="s">
        <v>528</v>
      </c>
      <c r="B8" s="309" t="s">
        <v>446</v>
      </c>
      <c r="C8" s="314">
        <f>SUM(C9+C20+C15)</f>
        <v>330527.19999999995</v>
      </c>
      <c r="D8" s="309">
        <v>0</v>
      </c>
      <c r="E8" s="314">
        <f>SUM(E9+E15+E20)</f>
        <v>330527.2</v>
      </c>
    </row>
    <row r="9" spans="1:5" ht="28.5" customHeight="1">
      <c r="A9" s="322" t="s">
        <v>529</v>
      </c>
      <c r="B9" s="309" t="s">
        <v>447</v>
      </c>
      <c r="C9" s="314">
        <f>SUM(C10)</f>
        <v>87809.5</v>
      </c>
      <c r="D9" s="309">
        <v>0</v>
      </c>
      <c r="E9" s="314">
        <f>SUM(E10)</f>
        <v>87809.5</v>
      </c>
    </row>
    <row r="10" spans="1:5" ht="27.75" customHeight="1">
      <c r="A10" s="322" t="s">
        <v>530</v>
      </c>
      <c r="B10" s="309" t="s">
        <v>448</v>
      </c>
      <c r="C10" s="314">
        <f>SUM(C11+C13)</f>
        <v>87809.5</v>
      </c>
      <c r="D10" s="309">
        <v>0</v>
      </c>
      <c r="E10" s="314">
        <f>SUM(E11+E13)</f>
        <v>87809.5</v>
      </c>
    </row>
    <row r="11" spans="1:5" ht="39.75" customHeight="1">
      <c r="A11" s="322" t="s">
        <v>531</v>
      </c>
      <c r="B11" s="309" t="s">
        <v>449</v>
      </c>
      <c r="C11" s="314">
        <f>SUM(C12)</f>
        <v>157809.5</v>
      </c>
      <c r="D11" s="309">
        <v>0</v>
      </c>
      <c r="E11" s="314">
        <f>SUM(E12)</f>
        <v>157809.5</v>
      </c>
    </row>
    <row r="12" spans="1:5" ht="43.5" customHeight="1">
      <c r="A12" s="322" t="s">
        <v>532</v>
      </c>
      <c r="B12" s="309" t="s">
        <v>450</v>
      </c>
      <c r="C12" s="314">
        <v>157809.5</v>
      </c>
      <c r="D12" s="309">
        <v>0</v>
      </c>
      <c r="E12" s="314">
        <v>157809.5</v>
      </c>
    </row>
    <row r="13" spans="1:5" ht="36" customHeight="1">
      <c r="A13" s="322" t="s">
        <v>533</v>
      </c>
      <c r="B13" s="309" t="s">
        <v>451</v>
      </c>
      <c r="C13" s="314">
        <f aca="true" t="shared" si="0" ref="C13:C27">SUM(E13-D13)</f>
        <v>-70000</v>
      </c>
      <c r="D13" s="309">
        <v>0</v>
      </c>
      <c r="E13" s="314">
        <f>SUM(E14)</f>
        <v>-70000</v>
      </c>
    </row>
    <row r="14" spans="1:5" ht="44.25" customHeight="1">
      <c r="A14" s="322" t="s">
        <v>534</v>
      </c>
      <c r="B14" s="309" t="s">
        <v>452</v>
      </c>
      <c r="C14" s="314">
        <f t="shared" si="0"/>
        <v>-70000</v>
      </c>
      <c r="D14" s="309">
        <v>0</v>
      </c>
      <c r="E14" s="314">
        <v>-70000</v>
      </c>
    </row>
    <row r="15" spans="1:5" ht="24.75" customHeight="1">
      <c r="A15" s="322" t="s">
        <v>535</v>
      </c>
      <c r="B15" s="309" t="s">
        <v>453</v>
      </c>
      <c r="C15" s="314">
        <f t="shared" si="0"/>
        <v>66.6</v>
      </c>
      <c r="D15" s="309">
        <v>0</v>
      </c>
      <c r="E15" s="309">
        <f>SUM(E16)</f>
        <v>66.6</v>
      </c>
    </row>
    <row r="16" spans="1:5" ht="29.25" customHeight="1">
      <c r="A16" s="322" t="s">
        <v>536</v>
      </c>
      <c r="B16" s="309" t="s">
        <v>454</v>
      </c>
      <c r="C16" s="314">
        <f t="shared" si="0"/>
        <v>66.6</v>
      </c>
      <c r="D16" s="309">
        <v>0</v>
      </c>
      <c r="E16" s="309">
        <f>SUM(E17)</f>
        <v>66.6</v>
      </c>
    </row>
    <row r="17" spans="1:5" ht="25.5" customHeight="1">
      <c r="A17" s="322" t="s">
        <v>537</v>
      </c>
      <c r="B17" s="309" t="s">
        <v>455</v>
      </c>
      <c r="C17" s="314">
        <f t="shared" si="0"/>
        <v>66.6</v>
      </c>
      <c r="D17" s="309">
        <v>0</v>
      </c>
      <c r="E17" s="309">
        <f>SUM(E18)</f>
        <v>66.6</v>
      </c>
    </row>
    <row r="18" spans="1:5" ht="28.5" customHeight="1">
      <c r="A18" s="322" t="s">
        <v>538</v>
      </c>
      <c r="B18" s="309" t="s">
        <v>456</v>
      </c>
      <c r="C18" s="314">
        <f t="shared" si="0"/>
        <v>66.6</v>
      </c>
      <c r="D18" s="309">
        <v>0</v>
      </c>
      <c r="E18" s="309">
        <f>SUM(E19)</f>
        <v>66.6</v>
      </c>
    </row>
    <row r="19" spans="1:5" ht="41.25" customHeight="1">
      <c r="A19" s="322" t="s">
        <v>539</v>
      </c>
      <c r="B19" s="309" t="s">
        <v>457</v>
      </c>
      <c r="C19" s="314">
        <f t="shared" si="0"/>
        <v>66.6</v>
      </c>
      <c r="D19" s="315">
        <v>0</v>
      </c>
      <c r="E19" s="309">
        <v>66.6</v>
      </c>
    </row>
    <row r="20" spans="1:5" ht="27.75" customHeight="1">
      <c r="A20" s="322" t="s">
        <v>540</v>
      </c>
      <c r="B20" s="309" t="s">
        <v>458</v>
      </c>
      <c r="C20" s="314">
        <v>242651.1</v>
      </c>
      <c r="D20" s="316">
        <v>0</v>
      </c>
      <c r="E20" s="314">
        <v>242651.1</v>
      </c>
    </row>
    <row r="21" spans="1:5" ht="19.5" customHeight="1">
      <c r="A21" s="322" t="s">
        <v>541</v>
      </c>
      <c r="B21" s="309" t="s">
        <v>459</v>
      </c>
      <c r="C21" s="314">
        <f t="shared" si="0"/>
        <v>-2900385.6</v>
      </c>
      <c r="D21" s="316">
        <f aca="true" t="shared" si="1" ref="D21:D26">SUM(D22)</f>
        <v>1001.8</v>
      </c>
      <c r="E21" s="319">
        <f>SUM(E22)</f>
        <v>-2899383.8000000003</v>
      </c>
    </row>
    <row r="22" spans="1:5" ht="18.75" customHeight="1">
      <c r="A22" s="322" t="s">
        <v>542</v>
      </c>
      <c r="B22" s="309" t="s">
        <v>460</v>
      </c>
      <c r="C22" s="314">
        <f t="shared" si="0"/>
        <v>-2900385.6</v>
      </c>
      <c r="D22" s="316">
        <f t="shared" si="1"/>
        <v>1001.8</v>
      </c>
      <c r="E22" s="319">
        <f>SUM(E23)</f>
        <v>-2899383.8000000003</v>
      </c>
    </row>
    <row r="23" spans="1:5" ht="20.25" customHeight="1">
      <c r="A23" s="322" t="s">
        <v>543</v>
      </c>
      <c r="B23" s="309" t="s">
        <v>461</v>
      </c>
      <c r="C23" s="314">
        <f t="shared" si="0"/>
        <v>-2900385.6</v>
      </c>
      <c r="D23" s="316">
        <f t="shared" si="1"/>
        <v>1001.8</v>
      </c>
      <c r="E23" s="319">
        <f>SUM(E24)</f>
        <v>-2899383.8000000003</v>
      </c>
    </row>
    <row r="24" spans="1:7" ht="27" customHeight="1">
      <c r="A24" s="322" t="s">
        <v>544</v>
      </c>
      <c r="B24" s="309" t="s">
        <v>462</v>
      </c>
      <c r="C24" s="314">
        <f>SUM(C20-C25)</f>
        <v>-2898382.0000000005</v>
      </c>
      <c r="D24" s="316">
        <f t="shared" si="1"/>
        <v>1001.8</v>
      </c>
      <c r="E24" s="314">
        <f>SUM(E20-E25)</f>
        <v>-2899383.8000000003</v>
      </c>
      <c r="G24" s="318"/>
    </row>
    <row r="25" spans="1:5" ht="20.25" customHeight="1">
      <c r="A25" s="322" t="s">
        <v>545</v>
      </c>
      <c r="B25" s="309" t="s">
        <v>463</v>
      </c>
      <c r="C25" s="314">
        <f t="shared" si="0"/>
        <v>3141033.1000000006</v>
      </c>
      <c r="D25" s="316">
        <f t="shared" si="1"/>
        <v>1001.8</v>
      </c>
      <c r="E25" s="319">
        <f>SUM(E26)</f>
        <v>3142034.9000000004</v>
      </c>
    </row>
    <row r="26" spans="1:5" ht="19.5" customHeight="1">
      <c r="A26" s="322" t="s">
        <v>546</v>
      </c>
      <c r="B26" s="309" t="s">
        <v>464</v>
      </c>
      <c r="C26" s="314">
        <f t="shared" si="0"/>
        <v>3141033.1000000006</v>
      </c>
      <c r="D26" s="316">
        <f t="shared" si="1"/>
        <v>1001.8</v>
      </c>
      <c r="E26" s="319">
        <f>SUM(E27)</f>
        <v>3142034.9000000004</v>
      </c>
    </row>
    <row r="27" spans="1:5" ht="24" customHeight="1">
      <c r="A27" s="322" t="s">
        <v>547</v>
      </c>
      <c r="B27" s="309" t="s">
        <v>465</v>
      </c>
      <c r="C27" s="314">
        <f t="shared" si="0"/>
        <v>3141033.1000000006</v>
      </c>
      <c r="D27" s="316">
        <f>SUM(D28)</f>
        <v>1001.8</v>
      </c>
      <c r="E27" s="319">
        <f>SUM(E28)</f>
        <v>3142034.9000000004</v>
      </c>
    </row>
    <row r="28" spans="1:7" ht="27" customHeight="1">
      <c r="A28" s="322" t="s">
        <v>548</v>
      </c>
      <c r="B28" s="309" t="s">
        <v>466</v>
      </c>
      <c r="C28" s="314">
        <f>SUM('не печатаем'!F271+70000)</f>
        <v>3141033.0999999996</v>
      </c>
      <c r="D28" s="316">
        <f>SUM('не печатаем'!R271)</f>
        <v>1001.8</v>
      </c>
      <c r="E28" s="319">
        <f>SUM('не печатаем'!S271+70000)</f>
        <v>3142034.9000000004</v>
      </c>
      <c r="G28" s="318"/>
    </row>
    <row r="29" spans="1:5" ht="15.75">
      <c r="A29" s="58"/>
      <c r="B29" s="3"/>
      <c r="C29" s="3"/>
      <c r="D29" s="3"/>
      <c r="E29" s="3"/>
    </row>
    <row r="30" spans="1:5" ht="4.5" customHeight="1">
      <c r="A30" s="58"/>
      <c r="B30" s="3"/>
      <c r="C30" s="3"/>
      <c r="D30" s="3"/>
      <c r="E30" s="3"/>
    </row>
    <row r="31" spans="1:10" ht="28.5" customHeight="1">
      <c r="A31" s="706" t="s">
        <v>244</v>
      </c>
      <c r="B31" s="695"/>
      <c r="C31" s="305"/>
      <c r="D31" s="706" t="s">
        <v>414</v>
      </c>
      <c r="E31" s="706"/>
      <c r="F31" s="243"/>
      <c r="G31" s="243"/>
      <c r="H31" s="49"/>
      <c r="I31" s="243" t="s">
        <v>414</v>
      </c>
      <c r="J31" s="243"/>
    </row>
    <row r="32" spans="1:5" ht="20.25" customHeight="1">
      <c r="A32" s="705" t="s">
        <v>51</v>
      </c>
      <c r="B32" s="705"/>
      <c r="C32" s="311"/>
      <c r="D32" s="695"/>
      <c r="E32" s="709"/>
    </row>
    <row r="33" spans="1:5" ht="10.5" customHeight="1">
      <c r="A33" s="704" t="s">
        <v>425</v>
      </c>
      <c r="B33" s="704"/>
      <c r="C33" s="312"/>
      <c r="D33" s="710"/>
      <c r="E33" s="702"/>
    </row>
    <row r="34" ht="12.75">
      <c r="A34" s="312" t="s">
        <v>52</v>
      </c>
    </row>
    <row r="35" ht="12.75">
      <c r="A35" s="312"/>
    </row>
    <row r="36" ht="12.75">
      <c r="A36" s="312"/>
    </row>
    <row r="37" ht="12.75">
      <c r="A37" s="312"/>
    </row>
    <row r="38" ht="12.75">
      <c r="A38" s="312"/>
    </row>
    <row r="39" ht="12.75">
      <c r="A39" s="312"/>
    </row>
    <row r="40" ht="12.75">
      <c r="A40" s="312"/>
    </row>
    <row r="41" ht="12.75">
      <c r="A41" s="312"/>
    </row>
    <row r="42" ht="12.75">
      <c r="A42" s="312"/>
    </row>
    <row r="43" ht="12.75">
      <c r="A43" s="312"/>
    </row>
    <row r="44" ht="12.75">
      <c r="A44" s="312"/>
    </row>
    <row r="45" ht="12.75">
      <c r="A45" s="312"/>
    </row>
    <row r="46" ht="12.75">
      <c r="A46" s="312"/>
    </row>
    <row r="47" ht="12.75">
      <c r="A47" s="312"/>
    </row>
    <row r="48" ht="12.75">
      <c r="A48" s="312"/>
    </row>
    <row r="49" ht="12.75">
      <c r="A49" s="312"/>
    </row>
    <row r="50" ht="12.75">
      <c r="A50" s="312"/>
    </row>
    <row r="51" ht="12.75">
      <c r="A51" s="312"/>
    </row>
    <row r="52" ht="12.75">
      <c r="A52" s="312"/>
    </row>
    <row r="53" ht="12.75">
      <c r="A53" s="312"/>
    </row>
    <row r="54" ht="12.75">
      <c r="A54" s="312"/>
    </row>
    <row r="55" ht="12.75">
      <c r="A55" s="312"/>
    </row>
    <row r="56" ht="12.75">
      <c r="A56" s="312"/>
    </row>
    <row r="57" ht="12.75">
      <c r="A57" s="312"/>
    </row>
    <row r="58" ht="12.75">
      <c r="A58" s="312"/>
    </row>
    <row r="59" ht="12.75">
      <c r="A59" s="312"/>
    </row>
    <row r="60" ht="12.75">
      <c r="A60" s="312"/>
    </row>
    <row r="61" ht="12.75">
      <c r="A61" s="312"/>
    </row>
    <row r="62" ht="12.75">
      <c r="A62" s="312"/>
    </row>
    <row r="63" ht="12.75">
      <c r="A63" s="312"/>
    </row>
    <row r="64" ht="12.75">
      <c r="A64" s="312"/>
    </row>
    <row r="65" ht="12.75">
      <c r="A65" s="312"/>
    </row>
    <row r="66" ht="12.75">
      <c r="A66" s="312"/>
    </row>
    <row r="67" ht="12.75">
      <c r="A67" s="312"/>
    </row>
    <row r="68" ht="12.75">
      <c r="A68" s="312"/>
    </row>
    <row r="69" ht="12.75">
      <c r="A69" s="312"/>
    </row>
    <row r="70" ht="12.75">
      <c r="A70" s="312"/>
    </row>
    <row r="71" ht="12.75">
      <c r="A71" s="312"/>
    </row>
    <row r="72" ht="12.75">
      <c r="A72" s="312"/>
    </row>
    <row r="73" ht="12.75">
      <c r="A73" s="312"/>
    </row>
    <row r="74" ht="12.75">
      <c r="A74" s="312"/>
    </row>
    <row r="75" ht="12.75">
      <c r="A75" s="312"/>
    </row>
    <row r="76" ht="12.75">
      <c r="A76" s="312"/>
    </row>
    <row r="77" ht="12.75">
      <c r="A77" s="312"/>
    </row>
    <row r="78" ht="12.75">
      <c r="A78" s="312"/>
    </row>
    <row r="79" ht="12.75">
      <c r="A79" s="312"/>
    </row>
    <row r="80" ht="12.75">
      <c r="A80" s="312"/>
    </row>
    <row r="81" ht="12.75">
      <c r="A81" s="312"/>
    </row>
    <row r="82" ht="12.75">
      <c r="A82" s="312"/>
    </row>
    <row r="83" ht="12.75">
      <c r="A83" s="312"/>
    </row>
    <row r="84" ht="12.75">
      <c r="A84" s="312"/>
    </row>
    <row r="85" ht="12.75">
      <c r="A85" s="312"/>
    </row>
    <row r="86" ht="12.75">
      <c r="A86" s="312"/>
    </row>
    <row r="87" ht="12.75">
      <c r="A87" s="312"/>
    </row>
    <row r="88" ht="12.75">
      <c r="A88" s="312"/>
    </row>
    <row r="89" ht="12.75">
      <c r="A89" s="312"/>
    </row>
    <row r="90" ht="12.75">
      <c r="A90" s="312"/>
    </row>
    <row r="91" ht="12.75">
      <c r="A91" s="312"/>
    </row>
    <row r="92" ht="12.75">
      <c r="A92" s="312"/>
    </row>
    <row r="93" ht="12.75">
      <c r="A93" s="312"/>
    </row>
    <row r="94" ht="12.75">
      <c r="A94" s="312"/>
    </row>
    <row r="95" ht="12.75">
      <c r="A95" s="312"/>
    </row>
    <row r="96" ht="12.75">
      <c r="A96" s="312"/>
    </row>
    <row r="97" ht="12.75">
      <c r="A97" s="312"/>
    </row>
    <row r="98" ht="12.75">
      <c r="A98" s="312"/>
    </row>
    <row r="99" ht="12.75">
      <c r="A99" s="312"/>
    </row>
    <row r="100" ht="12.75">
      <c r="A100" s="312"/>
    </row>
    <row r="101" ht="12.75">
      <c r="A101" s="312"/>
    </row>
    <row r="102" ht="12.75">
      <c r="A102" s="312"/>
    </row>
    <row r="103" ht="12.75">
      <c r="A103" s="312"/>
    </row>
    <row r="104" ht="12.75">
      <c r="A104" s="312"/>
    </row>
    <row r="105" ht="12.75">
      <c r="A105" s="312"/>
    </row>
    <row r="106" ht="12.75">
      <c r="A106" s="312"/>
    </row>
    <row r="107" ht="12.75">
      <c r="A107" s="312"/>
    </row>
    <row r="108" ht="12.75">
      <c r="A108" s="312"/>
    </row>
    <row r="109" ht="12.75">
      <c r="A109" s="312"/>
    </row>
    <row r="110" ht="12.75">
      <c r="A110" s="312"/>
    </row>
    <row r="111" ht="12.75">
      <c r="A111" s="312"/>
    </row>
    <row r="112" ht="12.75">
      <c r="A112" s="312"/>
    </row>
    <row r="113" ht="12.75">
      <c r="A113" s="312"/>
    </row>
    <row r="114" ht="12.75">
      <c r="A114" s="312"/>
    </row>
    <row r="115" ht="12.75">
      <c r="A115" s="312"/>
    </row>
    <row r="116" ht="12.75">
      <c r="A116" s="312"/>
    </row>
    <row r="117" ht="12.75">
      <c r="A117" s="312"/>
    </row>
    <row r="118" ht="12.75">
      <c r="A118" s="312"/>
    </row>
    <row r="119" ht="12.75">
      <c r="A119" s="312"/>
    </row>
    <row r="120" ht="12.75">
      <c r="A120" s="312"/>
    </row>
    <row r="121" ht="12.75">
      <c r="A121" s="312"/>
    </row>
    <row r="122" ht="12.75">
      <c r="A122" s="312"/>
    </row>
    <row r="123" ht="12.75">
      <c r="A123" s="312"/>
    </row>
    <row r="124" ht="12.75">
      <c r="A124" s="312"/>
    </row>
    <row r="125" ht="12.75">
      <c r="A125" s="312"/>
    </row>
    <row r="126" ht="12.75">
      <c r="A126" s="312"/>
    </row>
    <row r="127" ht="12.75">
      <c r="A127" s="312"/>
    </row>
    <row r="128" ht="12.75">
      <c r="A128" s="312"/>
    </row>
    <row r="129" ht="12.75">
      <c r="A129" s="312"/>
    </row>
    <row r="130" ht="12.75">
      <c r="A130" s="312"/>
    </row>
    <row r="131" ht="12.75">
      <c r="A131" s="312"/>
    </row>
    <row r="132" ht="12.75">
      <c r="A132" s="312"/>
    </row>
    <row r="133" ht="12.75">
      <c r="A133" s="312"/>
    </row>
    <row r="134" ht="12.75">
      <c r="A134" s="312"/>
    </row>
    <row r="135" ht="12.75">
      <c r="A135" s="312"/>
    </row>
    <row r="136" ht="12.75">
      <c r="A136" s="312"/>
    </row>
    <row r="137" ht="12.75">
      <c r="A137" s="312"/>
    </row>
    <row r="138" ht="12.75">
      <c r="A138" s="312"/>
    </row>
    <row r="139" ht="12.75">
      <c r="A139" s="312"/>
    </row>
    <row r="140" ht="12.75">
      <c r="A140" s="312"/>
    </row>
    <row r="141" ht="12.75">
      <c r="A141" s="312"/>
    </row>
    <row r="142" ht="12.75">
      <c r="A142" s="312"/>
    </row>
    <row r="143" ht="12.75">
      <c r="A143" s="312"/>
    </row>
    <row r="144" ht="12.75">
      <c r="A144" s="312"/>
    </row>
    <row r="145" ht="12.75">
      <c r="A145" s="312"/>
    </row>
    <row r="146" ht="12.75">
      <c r="A146" s="312"/>
    </row>
    <row r="147" ht="12.75">
      <c r="A147" s="312"/>
    </row>
    <row r="148" ht="12.75">
      <c r="A148" s="312"/>
    </row>
    <row r="149" ht="12.75">
      <c r="A149" s="312"/>
    </row>
    <row r="150" ht="12.75">
      <c r="A150" s="312"/>
    </row>
    <row r="151" ht="12.75">
      <c r="A151" s="312"/>
    </row>
    <row r="152" ht="12.75">
      <c r="A152" s="312"/>
    </row>
    <row r="153" ht="12.75">
      <c r="A153" s="312"/>
    </row>
    <row r="154" ht="12.75">
      <c r="A154" s="312"/>
    </row>
    <row r="155" ht="12.75">
      <c r="A155" s="312"/>
    </row>
    <row r="156" ht="12.75">
      <c r="A156" s="312"/>
    </row>
    <row r="157" ht="12.75">
      <c r="A157" s="312"/>
    </row>
    <row r="158" ht="12.75">
      <c r="A158" s="312"/>
    </row>
    <row r="159" ht="12.75">
      <c r="A159" s="312"/>
    </row>
    <row r="160" ht="12.75">
      <c r="A160" s="312"/>
    </row>
    <row r="161" ht="12.75">
      <c r="A161" s="312"/>
    </row>
    <row r="162" ht="12.75">
      <c r="A162" s="312"/>
    </row>
    <row r="163" ht="12.75">
      <c r="A163" s="312"/>
    </row>
    <row r="164" ht="12.75">
      <c r="A164" s="312"/>
    </row>
    <row r="165" ht="12.75">
      <c r="A165" s="312"/>
    </row>
    <row r="166" ht="12.75">
      <c r="A166" s="312"/>
    </row>
    <row r="167" ht="12.75">
      <c r="A167" s="312"/>
    </row>
    <row r="168" ht="12.75">
      <c r="A168" s="312"/>
    </row>
    <row r="169" ht="12.75">
      <c r="A169" s="312"/>
    </row>
    <row r="170" ht="12.75">
      <c r="A170" s="312"/>
    </row>
    <row r="171" ht="12.75">
      <c r="A171" s="312"/>
    </row>
    <row r="172" ht="12.75">
      <c r="A172" s="312"/>
    </row>
    <row r="173" ht="12.75">
      <c r="A173" s="312"/>
    </row>
    <row r="174" ht="12.75">
      <c r="A174" s="312"/>
    </row>
    <row r="175" ht="12.75">
      <c r="A175" s="312"/>
    </row>
    <row r="176" ht="12.75">
      <c r="A176" s="312"/>
    </row>
    <row r="177" ht="12.75">
      <c r="A177" s="312"/>
    </row>
    <row r="178" ht="12.75">
      <c r="A178" s="312"/>
    </row>
    <row r="179" ht="12.75">
      <c r="A179" s="312"/>
    </row>
    <row r="180" ht="12.75">
      <c r="A180" s="312"/>
    </row>
    <row r="181" ht="12.75">
      <c r="A181" s="312"/>
    </row>
    <row r="182" ht="12.75">
      <c r="A182" s="312"/>
    </row>
    <row r="183" ht="12.75">
      <c r="A183" s="312"/>
    </row>
    <row r="184" ht="12.75">
      <c r="A184" s="312"/>
    </row>
    <row r="185" ht="12.75">
      <c r="A185" s="312"/>
    </row>
    <row r="186" ht="12.75">
      <c r="A186" s="312"/>
    </row>
    <row r="187" ht="12.75">
      <c r="A187" s="312"/>
    </row>
    <row r="188" ht="12.75">
      <c r="A188" s="312"/>
    </row>
    <row r="189" ht="12.75">
      <c r="A189" s="312"/>
    </row>
    <row r="190" ht="12.75">
      <c r="A190" s="312"/>
    </row>
    <row r="191" ht="12.75">
      <c r="A191" s="312"/>
    </row>
    <row r="192" ht="12.75">
      <c r="A192" s="312"/>
    </row>
    <row r="193" ht="12.75">
      <c r="A193" s="312"/>
    </row>
    <row r="194" ht="12.75">
      <c r="A194" s="312"/>
    </row>
    <row r="195" ht="12.75">
      <c r="A195" s="312"/>
    </row>
    <row r="196" ht="12.75">
      <c r="A196" s="312"/>
    </row>
    <row r="197" ht="12.75">
      <c r="A197" s="312"/>
    </row>
    <row r="198" ht="12.75">
      <c r="A198" s="312"/>
    </row>
    <row r="199" ht="12.75">
      <c r="A199" s="312"/>
    </row>
    <row r="200" ht="12.75">
      <c r="A200" s="312"/>
    </row>
    <row r="201" ht="12.75">
      <c r="A201" s="312"/>
    </row>
    <row r="202" ht="12.75">
      <c r="A202" s="312"/>
    </row>
    <row r="203" ht="12.75">
      <c r="A203" s="312"/>
    </row>
    <row r="204" ht="12.75">
      <c r="A204" s="312"/>
    </row>
    <row r="205" ht="12.75">
      <c r="A205" s="312"/>
    </row>
    <row r="206" ht="12.75">
      <c r="A206" s="312"/>
    </row>
    <row r="207" ht="12.75">
      <c r="A207" s="312"/>
    </row>
    <row r="208" ht="12.75">
      <c r="A208" s="312"/>
    </row>
    <row r="209" ht="12.75">
      <c r="A209" s="312"/>
    </row>
    <row r="210" ht="12.75">
      <c r="A210" s="312"/>
    </row>
    <row r="211" ht="12.75">
      <c r="A211" s="312"/>
    </row>
    <row r="212" ht="12.75">
      <c r="A212" s="312"/>
    </row>
    <row r="213" ht="12.75">
      <c r="A213" s="312"/>
    </row>
    <row r="214" ht="12.75">
      <c r="A214" s="312"/>
    </row>
    <row r="215" ht="12.75">
      <c r="A215" s="312"/>
    </row>
    <row r="216" ht="12.75">
      <c r="A216" s="312"/>
    </row>
    <row r="217" ht="12.75">
      <c r="A217" s="312"/>
    </row>
    <row r="218" ht="12.75">
      <c r="A218" s="312"/>
    </row>
    <row r="219" ht="12.75">
      <c r="A219" s="312"/>
    </row>
    <row r="220" ht="12.75">
      <c r="A220" s="312"/>
    </row>
    <row r="221" ht="12.75">
      <c r="A221" s="312"/>
    </row>
    <row r="222" ht="12.75">
      <c r="A222" s="312"/>
    </row>
    <row r="223" ht="12.75">
      <c r="A223" s="312"/>
    </row>
    <row r="224" ht="12.75">
      <c r="A224" s="312"/>
    </row>
    <row r="225" ht="12.75">
      <c r="A225" s="312"/>
    </row>
    <row r="226" ht="12.75">
      <c r="A226" s="312"/>
    </row>
    <row r="227" ht="12.75">
      <c r="A227" s="312"/>
    </row>
    <row r="228" ht="12.75">
      <c r="A228" s="312"/>
    </row>
    <row r="229" ht="12.75">
      <c r="A229" s="312"/>
    </row>
    <row r="230" ht="12.75">
      <c r="A230" s="312"/>
    </row>
    <row r="231" ht="12.75">
      <c r="A231" s="312"/>
    </row>
    <row r="232" ht="12.75">
      <c r="A232" s="312"/>
    </row>
    <row r="233" ht="12.75">
      <c r="A233" s="312"/>
    </row>
    <row r="234" ht="12.75">
      <c r="A234" s="312"/>
    </row>
    <row r="235" ht="12.75">
      <c r="A235" s="312"/>
    </row>
    <row r="236" ht="12.75">
      <c r="A236" s="312"/>
    </row>
    <row r="237" ht="12.75">
      <c r="A237" s="312"/>
    </row>
    <row r="238" ht="12.75">
      <c r="A238" s="312"/>
    </row>
    <row r="239" ht="12.75">
      <c r="A239" s="312"/>
    </row>
    <row r="240" ht="12.75">
      <c r="A240" s="312"/>
    </row>
    <row r="241" ht="12.75">
      <c r="A241" s="312"/>
    </row>
    <row r="242" ht="12.75">
      <c r="A242" s="312"/>
    </row>
    <row r="243" ht="12.75">
      <c r="A243" s="312"/>
    </row>
    <row r="244" ht="12.75">
      <c r="A244" s="312"/>
    </row>
    <row r="245" ht="12.75">
      <c r="A245" s="312"/>
    </row>
    <row r="246" ht="12.75">
      <c r="A246" s="312"/>
    </row>
    <row r="247" ht="12.75">
      <c r="A247" s="312"/>
    </row>
    <row r="248" ht="12.75">
      <c r="A248" s="312"/>
    </row>
    <row r="249" ht="12.75">
      <c r="A249" s="312"/>
    </row>
    <row r="250" ht="12.75">
      <c r="A250" s="312"/>
    </row>
    <row r="251" ht="12.75">
      <c r="A251" s="312"/>
    </row>
    <row r="252" ht="12.75">
      <c r="A252" s="312"/>
    </row>
    <row r="253" ht="12.75">
      <c r="A253" s="312"/>
    </row>
    <row r="254" ht="12.75">
      <c r="A254" s="312"/>
    </row>
    <row r="255" ht="12.75">
      <c r="A255" s="312"/>
    </row>
    <row r="256" ht="12.75">
      <c r="A256" s="312"/>
    </row>
    <row r="257" ht="12.75">
      <c r="A257" s="312"/>
    </row>
    <row r="258" ht="12.75">
      <c r="A258" s="312"/>
    </row>
    <row r="259" ht="12.75">
      <c r="A259" s="312"/>
    </row>
    <row r="260" ht="12.75">
      <c r="A260" s="312"/>
    </row>
    <row r="261" ht="12.75">
      <c r="A261" s="312"/>
    </row>
    <row r="262" ht="12.75">
      <c r="A262" s="312"/>
    </row>
    <row r="263" ht="12.75">
      <c r="A263" s="312"/>
    </row>
    <row r="264" ht="12.75">
      <c r="A264" s="312"/>
    </row>
    <row r="265" ht="12.75">
      <c r="A265" s="312"/>
    </row>
    <row r="266" ht="12.75">
      <c r="A266" s="312"/>
    </row>
    <row r="267" ht="12.75">
      <c r="A267" s="312"/>
    </row>
    <row r="268" ht="12.75">
      <c r="A268" s="312"/>
    </row>
    <row r="269" ht="12.75">
      <c r="A269" s="312"/>
    </row>
    <row r="270" ht="12.75">
      <c r="A270" s="312"/>
    </row>
    <row r="271" ht="12.75">
      <c r="A271" s="312"/>
    </row>
    <row r="272" ht="12.75">
      <c r="A272" s="312"/>
    </row>
    <row r="273" ht="12.75">
      <c r="A273" s="312"/>
    </row>
    <row r="274" ht="12.75">
      <c r="A274" s="312"/>
    </row>
    <row r="275" ht="12.75">
      <c r="A275" s="312"/>
    </row>
    <row r="276" ht="12.75">
      <c r="A276" s="312"/>
    </row>
    <row r="277" ht="12.75">
      <c r="A277" s="312"/>
    </row>
    <row r="278" ht="12.75">
      <c r="A278" s="312"/>
    </row>
    <row r="279" ht="12.75">
      <c r="A279" s="312"/>
    </row>
    <row r="280" ht="12.75">
      <c r="A280" s="312"/>
    </row>
    <row r="281" ht="12.75">
      <c r="A281" s="312"/>
    </row>
    <row r="282" ht="12.75">
      <c r="A282" s="312"/>
    </row>
    <row r="283" ht="12.75">
      <c r="A283" s="312"/>
    </row>
    <row r="284" ht="12.75">
      <c r="A284" s="312"/>
    </row>
    <row r="285" ht="12.75">
      <c r="A285" s="312"/>
    </row>
    <row r="286" ht="12.75">
      <c r="A286" s="312"/>
    </row>
    <row r="287" ht="12.75">
      <c r="A287" s="312"/>
    </row>
    <row r="288" ht="12.75">
      <c r="A288" s="312"/>
    </row>
    <row r="289" ht="12.75">
      <c r="A289" s="312"/>
    </row>
    <row r="290" ht="12.75">
      <c r="A290" s="312"/>
    </row>
    <row r="291" ht="12.75">
      <c r="A291" s="312"/>
    </row>
    <row r="292" ht="12.75">
      <c r="A292" s="312"/>
    </row>
    <row r="293" ht="12.75">
      <c r="A293" s="312"/>
    </row>
    <row r="294" ht="12.75">
      <c r="A294" s="312"/>
    </row>
    <row r="295" ht="12.75">
      <c r="A295" s="312"/>
    </row>
    <row r="296" ht="12.75">
      <c r="A296" s="312"/>
    </row>
    <row r="297" ht="12.75">
      <c r="A297" s="312"/>
    </row>
    <row r="298" ht="12.75">
      <c r="A298" s="312"/>
    </row>
    <row r="299" ht="12.75">
      <c r="A299" s="312"/>
    </row>
    <row r="300" ht="12.75">
      <c r="A300" s="312"/>
    </row>
    <row r="301" ht="12.75">
      <c r="A301" s="312"/>
    </row>
    <row r="302" ht="12.75">
      <c r="A302" s="312"/>
    </row>
    <row r="303" ht="12.75">
      <c r="A303" s="312"/>
    </row>
    <row r="304" ht="12.75">
      <c r="A304" s="312"/>
    </row>
    <row r="305" ht="12.75">
      <c r="A305" s="312"/>
    </row>
    <row r="306" ht="12.75">
      <c r="A306" s="312"/>
    </row>
    <row r="307" ht="12.75">
      <c r="A307" s="312"/>
    </row>
    <row r="308" ht="12.75">
      <c r="A308" s="312"/>
    </row>
    <row r="309" ht="12.75">
      <c r="A309" s="312"/>
    </row>
    <row r="310" ht="12.75">
      <c r="A310" s="312"/>
    </row>
    <row r="311" ht="12.75">
      <c r="A311" s="312"/>
    </row>
    <row r="312" ht="12.75">
      <c r="A312" s="312"/>
    </row>
    <row r="313" ht="12.75">
      <c r="A313" s="312"/>
    </row>
    <row r="314" ht="12.75">
      <c r="A314" s="312"/>
    </row>
    <row r="315" ht="12.75">
      <c r="A315" s="312"/>
    </row>
    <row r="316" ht="12.75">
      <c r="A316" s="312"/>
    </row>
    <row r="317" ht="12.75">
      <c r="A317" s="312"/>
    </row>
    <row r="318" ht="12.75">
      <c r="A318" s="312"/>
    </row>
    <row r="319" ht="12.75">
      <c r="A319" s="312"/>
    </row>
    <row r="320" ht="12.75">
      <c r="A320" s="312"/>
    </row>
    <row r="321" ht="12.75">
      <c r="A321" s="312"/>
    </row>
    <row r="322" ht="12.75">
      <c r="A322" s="312"/>
    </row>
    <row r="323" ht="12.75">
      <c r="A323" s="312"/>
    </row>
    <row r="324" ht="12.75">
      <c r="A324" s="312"/>
    </row>
    <row r="325" ht="12.75">
      <c r="A325" s="312"/>
    </row>
    <row r="326" ht="12.75">
      <c r="A326" s="312"/>
    </row>
    <row r="327" ht="12.75">
      <c r="A327" s="312"/>
    </row>
    <row r="328" ht="12.75">
      <c r="A328" s="312"/>
    </row>
    <row r="329" ht="12.75">
      <c r="A329" s="312"/>
    </row>
    <row r="330" ht="12.75">
      <c r="A330" s="312"/>
    </row>
    <row r="331" ht="12.75">
      <c r="A331" s="312"/>
    </row>
    <row r="332" ht="12.75">
      <c r="A332" s="312"/>
    </row>
    <row r="333" ht="12.75">
      <c r="A333" s="312"/>
    </row>
    <row r="334" ht="12.75">
      <c r="A334" s="312"/>
    </row>
    <row r="335" ht="12.75">
      <c r="A335" s="312"/>
    </row>
    <row r="336" ht="12.75">
      <c r="A336" s="312"/>
    </row>
    <row r="337" ht="12.75">
      <c r="A337" s="312"/>
    </row>
    <row r="338" ht="12.75">
      <c r="A338" s="312"/>
    </row>
    <row r="339" ht="12.75">
      <c r="A339" s="312"/>
    </row>
    <row r="340" ht="12.75">
      <c r="A340" s="312"/>
    </row>
    <row r="341" ht="12.75">
      <c r="A341" s="312"/>
    </row>
    <row r="342" ht="12.75">
      <c r="A342" s="312"/>
    </row>
    <row r="343" ht="12.75">
      <c r="A343" s="312"/>
    </row>
    <row r="344" ht="12.75">
      <c r="A344" s="312"/>
    </row>
    <row r="345" ht="12.75">
      <c r="A345" s="312"/>
    </row>
    <row r="346" ht="12.75">
      <c r="A346" s="312"/>
    </row>
    <row r="347" ht="12.75">
      <c r="A347" s="312"/>
    </row>
    <row r="348" ht="12.75">
      <c r="A348" s="312"/>
    </row>
    <row r="349" ht="12.75">
      <c r="A349" s="312"/>
    </row>
    <row r="350" ht="12.75">
      <c r="A350" s="312"/>
    </row>
    <row r="351" ht="12.75">
      <c r="A351" s="312"/>
    </row>
    <row r="352" ht="12.75">
      <c r="A352" s="312"/>
    </row>
    <row r="353" ht="12.75">
      <c r="A353" s="312"/>
    </row>
    <row r="354" ht="12.75">
      <c r="A354" s="312"/>
    </row>
    <row r="355" ht="12.75">
      <c r="A355" s="312"/>
    </row>
    <row r="356" ht="12.75">
      <c r="A356" s="312"/>
    </row>
    <row r="357" ht="12.75">
      <c r="A357" s="312"/>
    </row>
    <row r="358" ht="12.75">
      <c r="A358" s="312"/>
    </row>
    <row r="359" ht="12.75">
      <c r="A359" s="312"/>
    </row>
    <row r="360" ht="12.75">
      <c r="A360" s="312"/>
    </row>
    <row r="361" ht="12.75">
      <c r="A361" s="312"/>
    </row>
    <row r="362" ht="12.75">
      <c r="A362" s="312"/>
    </row>
    <row r="363" ht="12.75">
      <c r="A363" s="312"/>
    </row>
    <row r="364" ht="12.75">
      <c r="A364" s="312"/>
    </row>
    <row r="365" ht="12.75">
      <c r="A365" s="312"/>
    </row>
    <row r="366" ht="12.75">
      <c r="A366" s="312"/>
    </row>
    <row r="367" ht="12.75">
      <c r="A367" s="312"/>
    </row>
    <row r="368" ht="12.75">
      <c r="A368" s="312"/>
    </row>
    <row r="369" ht="12.75">
      <c r="A369" s="312"/>
    </row>
    <row r="370" ht="12.75">
      <c r="A370" s="312"/>
    </row>
    <row r="371" ht="12.75">
      <c r="A371" s="312"/>
    </row>
    <row r="372" ht="12.75">
      <c r="A372" s="312"/>
    </row>
    <row r="373" ht="12.75">
      <c r="A373" s="312"/>
    </row>
    <row r="374" ht="12.75">
      <c r="A374" s="312"/>
    </row>
    <row r="375" ht="12.75">
      <c r="A375" s="312"/>
    </row>
    <row r="376" ht="12.75">
      <c r="A376" s="312"/>
    </row>
    <row r="377" ht="12.75">
      <c r="A377" s="312"/>
    </row>
    <row r="378" ht="12.75">
      <c r="A378" s="312"/>
    </row>
    <row r="379" ht="12.75">
      <c r="A379" s="312"/>
    </row>
    <row r="380" ht="12.75">
      <c r="A380" s="312"/>
    </row>
    <row r="381" ht="12.75">
      <c r="A381" s="312"/>
    </row>
    <row r="382" ht="12.75">
      <c r="A382" s="312"/>
    </row>
    <row r="383" ht="12.75">
      <c r="A383" s="312"/>
    </row>
    <row r="384" ht="12.75">
      <c r="A384" s="312"/>
    </row>
    <row r="385" ht="12.75">
      <c r="A385" s="312"/>
    </row>
    <row r="386" ht="12.75">
      <c r="A386" s="312"/>
    </row>
    <row r="387" ht="12.75">
      <c r="A387" s="312"/>
    </row>
    <row r="388" ht="12.75">
      <c r="A388" s="312"/>
    </row>
    <row r="389" ht="12.75">
      <c r="A389" s="312"/>
    </row>
    <row r="390" ht="12.75">
      <c r="A390" s="312"/>
    </row>
    <row r="391" ht="12.75">
      <c r="A391" s="312"/>
    </row>
    <row r="392" ht="12.75">
      <c r="A392" s="312"/>
    </row>
    <row r="393" ht="12.75">
      <c r="A393" s="312"/>
    </row>
    <row r="394" ht="12.75">
      <c r="A394" s="312"/>
    </row>
    <row r="395" ht="12.75">
      <c r="A395" s="312"/>
    </row>
    <row r="396" ht="12.75">
      <c r="A396" s="312"/>
    </row>
    <row r="397" ht="12.75">
      <c r="A397" s="312"/>
    </row>
    <row r="398" ht="12.75">
      <c r="A398" s="312"/>
    </row>
    <row r="399" ht="12.75">
      <c r="A399" s="312"/>
    </row>
    <row r="400" ht="12.75">
      <c r="A400" s="312"/>
    </row>
    <row r="401" ht="12.75">
      <c r="A401" s="312"/>
    </row>
    <row r="402" ht="12.75">
      <c r="A402" s="312"/>
    </row>
    <row r="403" ht="12.75">
      <c r="A403" s="312"/>
    </row>
    <row r="404" ht="12.75">
      <c r="A404" s="312"/>
    </row>
    <row r="405" ht="12.75">
      <c r="A405" s="312"/>
    </row>
    <row r="406" ht="12.75">
      <c r="A406" s="312"/>
    </row>
    <row r="407" ht="12.75">
      <c r="A407" s="312"/>
    </row>
    <row r="408" ht="12.75">
      <c r="A408" s="312"/>
    </row>
    <row r="409" ht="12.75">
      <c r="A409" s="312"/>
    </row>
    <row r="410" ht="12.75">
      <c r="A410" s="312"/>
    </row>
    <row r="411" ht="12.75">
      <c r="A411" s="312"/>
    </row>
    <row r="412" ht="12.75">
      <c r="A412" s="312"/>
    </row>
    <row r="413" ht="12.75">
      <c r="A413" s="312"/>
    </row>
    <row r="414" ht="12.75">
      <c r="A414" s="312"/>
    </row>
    <row r="415" ht="12.75">
      <c r="A415" s="312"/>
    </row>
    <row r="416" ht="12.75">
      <c r="A416" s="312"/>
    </row>
    <row r="417" ht="12.75">
      <c r="A417" s="312"/>
    </row>
    <row r="418" ht="12.75">
      <c r="A418" s="312"/>
    </row>
    <row r="419" ht="12.75">
      <c r="A419" s="312"/>
    </row>
    <row r="420" ht="12.75">
      <c r="A420" s="312"/>
    </row>
    <row r="421" ht="12.75">
      <c r="A421" s="312"/>
    </row>
    <row r="422" ht="12.75">
      <c r="A422" s="312"/>
    </row>
    <row r="423" ht="12.75">
      <c r="A423" s="312"/>
    </row>
    <row r="424" ht="12.75">
      <c r="A424" s="312"/>
    </row>
    <row r="425" ht="12.75">
      <c r="A425" s="312"/>
    </row>
    <row r="426" ht="12.75">
      <c r="A426" s="312"/>
    </row>
    <row r="427" ht="12.75">
      <c r="A427" s="312"/>
    </row>
    <row r="428" ht="12.75">
      <c r="A428" s="312"/>
    </row>
    <row r="429" ht="12.75">
      <c r="A429" s="312"/>
    </row>
    <row r="430" ht="12.75">
      <c r="A430" s="312"/>
    </row>
    <row r="431" ht="12.75">
      <c r="A431" s="312"/>
    </row>
    <row r="432" ht="12.75">
      <c r="A432" s="312"/>
    </row>
    <row r="433" ht="12.75">
      <c r="A433" s="312"/>
    </row>
    <row r="434" ht="12.75">
      <c r="A434" s="312"/>
    </row>
    <row r="435" ht="12.75">
      <c r="A435" s="312"/>
    </row>
    <row r="436" ht="12.75">
      <c r="A436" s="312"/>
    </row>
    <row r="437" ht="12.75">
      <c r="A437" s="312"/>
    </row>
    <row r="438" ht="12.75">
      <c r="A438" s="312"/>
    </row>
    <row r="439" ht="12.75">
      <c r="A439" s="312"/>
    </row>
    <row r="440" ht="12.75">
      <c r="A440" s="312"/>
    </row>
    <row r="441" ht="12.75">
      <c r="A441" s="312"/>
    </row>
    <row r="442" ht="12.75">
      <c r="A442" s="312"/>
    </row>
    <row r="443" ht="12.75">
      <c r="A443" s="312"/>
    </row>
    <row r="444" ht="12.75">
      <c r="A444" s="312"/>
    </row>
    <row r="445" ht="12.75">
      <c r="A445" s="312"/>
    </row>
    <row r="446" ht="12.75">
      <c r="A446" s="312"/>
    </row>
    <row r="447" ht="12.75">
      <c r="A447" s="312"/>
    </row>
    <row r="448" ht="12.75">
      <c r="A448" s="312"/>
    </row>
    <row r="449" ht="12.75">
      <c r="A449" s="312"/>
    </row>
    <row r="450" ht="12.75">
      <c r="A450" s="312"/>
    </row>
    <row r="451" ht="12.75">
      <c r="A451" s="312"/>
    </row>
    <row r="452" ht="12.75">
      <c r="A452" s="312"/>
    </row>
    <row r="453" ht="12.75">
      <c r="A453" s="312"/>
    </row>
    <row r="454" ht="12.75">
      <c r="A454" s="312"/>
    </row>
    <row r="455" ht="12.75">
      <c r="A455" s="312"/>
    </row>
    <row r="456" ht="12.75">
      <c r="A456" s="312"/>
    </row>
    <row r="457" ht="12.75">
      <c r="A457" s="312"/>
    </row>
    <row r="458" ht="12.75">
      <c r="A458" s="312"/>
    </row>
    <row r="459" ht="12.75">
      <c r="A459" s="312"/>
    </row>
    <row r="460" ht="12.75">
      <c r="A460" s="312"/>
    </row>
    <row r="461" ht="12.75">
      <c r="A461" s="312"/>
    </row>
    <row r="462" ht="12.75">
      <c r="A462" s="312"/>
    </row>
    <row r="463" ht="12.75">
      <c r="A463" s="312"/>
    </row>
    <row r="464" ht="12.75">
      <c r="A464" s="312"/>
    </row>
    <row r="465" ht="12.75">
      <c r="A465" s="312"/>
    </row>
    <row r="466" ht="12.75">
      <c r="A466" s="312"/>
    </row>
    <row r="467" ht="12.75">
      <c r="A467" s="312"/>
    </row>
    <row r="468" ht="12.75">
      <c r="A468" s="312"/>
    </row>
    <row r="469" ht="12.75">
      <c r="A469" s="312"/>
    </row>
    <row r="470" ht="12.75">
      <c r="A470" s="312"/>
    </row>
    <row r="471" ht="12.75">
      <c r="A471" s="312"/>
    </row>
    <row r="472" ht="12.75">
      <c r="A472" s="312"/>
    </row>
    <row r="473" ht="12.75">
      <c r="A473" s="312"/>
    </row>
    <row r="474" ht="12.75">
      <c r="A474" s="312"/>
    </row>
    <row r="475" ht="12.75">
      <c r="A475" s="312"/>
    </row>
    <row r="476" ht="12.75">
      <c r="A476" s="312"/>
    </row>
    <row r="477" ht="12.75">
      <c r="A477" s="312"/>
    </row>
    <row r="478" ht="12.75">
      <c r="A478" s="312"/>
    </row>
    <row r="479" ht="12.75">
      <c r="A479" s="312"/>
    </row>
    <row r="480" ht="12.75">
      <c r="A480" s="312"/>
    </row>
    <row r="481" ht="12.75">
      <c r="A481" s="312"/>
    </row>
    <row r="482" ht="12.75">
      <c r="A482" s="312"/>
    </row>
    <row r="483" ht="12.75">
      <c r="A483" s="312"/>
    </row>
    <row r="484" ht="12.75">
      <c r="A484" s="312"/>
    </row>
    <row r="485" ht="12.75">
      <c r="A485" s="312"/>
    </row>
    <row r="486" ht="12.75">
      <c r="A486" s="312"/>
    </row>
    <row r="487" ht="12.75">
      <c r="A487" s="312"/>
    </row>
    <row r="488" ht="12.75">
      <c r="A488" s="312"/>
    </row>
    <row r="489" ht="12.75">
      <c r="A489" s="312"/>
    </row>
    <row r="490" ht="12.75">
      <c r="A490" s="312"/>
    </row>
    <row r="491" ht="12.75">
      <c r="A491" s="312"/>
    </row>
    <row r="492" ht="12.75">
      <c r="A492" s="312"/>
    </row>
    <row r="493" ht="12.75">
      <c r="A493" s="312"/>
    </row>
    <row r="494" ht="12.75">
      <c r="A494" s="312"/>
    </row>
    <row r="495" ht="12.75">
      <c r="A495" s="312"/>
    </row>
    <row r="496" ht="12.75">
      <c r="A496" s="312"/>
    </row>
    <row r="497" ht="12.75">
      <c r="A497" s="312"/>
    </row>
    <row r="498" ht="12.75">
      <c r="A498" s="312"/>
    </row>
    <row r="499" ht="12.75">
      <c r="A499" s="312"/>
    </row>
    <row r="500" ht="12.75">
      <c r="A500" s="312"/>
    </row>
    <row r="501" ht="12.75">
      <c r="A501" s="312"/>
    </row>
    <row r="502" ht="12.75">
      <c r="A502" s="312"/>
    </row>
    <row r="503" ht="12.75">
      <c r="A503" s="312"/>
    </row>
    <row r="504" ht="12.75">
      <c r="A504" s="312"/>
    </row>
    <row r="505" ht="12.75">
      <c r="A505" s="312"/>
    </row>
    <row r="506" ht="12.75">
      <c r="A506" s="312"/>
    </row>
    <row r="507" ht="12.75">
      <c r="A507" s="312"/>
    </row>
    <row r="508" ht="12.75">
      <c r="A508" s="312"/>
    </row>
    <row r="509" ht="12.75">
      <c r="A509" s="312"/>
    </row>
    <row r="510" ht="12.75">
      <c r="A510" s="312"/>
    </row>
    <row r="511" ht="12.75">
      <c r="A511" s="312"/>
    </row>
    <row r="512" ht="12.75">
      <c r="A512" s="312"/>
    </row>
    <row r="513" ht="12.75">
      <c r="A513" s="312"/>
    </row>
    <row r="514" ht="12.75">
      <c r="A514" s="312"/>
    </row>
    <row r="515" ht="12.75">
      <c r="A515" s="312"/>
    </row>
    <row r="516" ht="12.75">
      <c r="A516" s="312"/>
    </row>
    <row r="517" ht="12.75">
      <c r="A517" s="312"/>
    </row>
    <row r="518" ht="12.75">
      <c r="A518" s="312"/>
    </row>
    <row r="519" ht="12.75">
      <c r="A519" s="312"/>
    </row>
    <row r="520" ht="12.75">
      <c r="A520" s="312"/>
    </row>
    <row r="521" ht="12.75">
      <c r="A521" s="312"/>
    </row>
    <row r="522" ht="12.75">
      <c r="A522" s="312"/>
    </row>
    <row r="523" ht="12.75">
      <c r="A523" s="312"/>
    </row>
    <row r="524" ht="12.75">
      <c r="A524" s="312"/>
    </row>
    <row r="525" ht="12.75">
      <c r="A525" s="312"/>
    </row>
    <row r="526" ht="12.75">
      <c r="A526" s="312"/>
    </row>
    <row r="527" ht="12.75">
      <c r="A527" s="312"/>
    </row>
    <row r="528" ht="12.75">
      <c r="A528" s="312"/>
    </row>
    <row r="529" ht="12.75">
      <c r="A529" s="312"/>
    </row>
    <row r="530" ht="12.75">
      <c r="A530" s="312"/>
    </row>
    <row r="531" ht="12.75">
      <c r="A531" s="312"/>
    </row>
    <row r="532" ht="12.75">
      <c r="A532" s="312"/>
    </row>
    <row r="533" ht="12.75">
      <c r="A533" s="312"/>
    </row>
    <row r="534" ht="12.75">
      <c r="A534" s="312"/>
    </row>
    <row r="535" ht="12.75">
      <c r="A535" s="312"/>
    </row>
    <row r="536" ht="12.75">
      <c r="A536" s="312"/>
    </row>
    <row r="537" ht="12.75">
      <c r="A537" s="312"/>
    </row>
    <row r="538" ht="12.75">
      <c r="A538" s="312"/>
    </row>
    <row r="539" ht="12.75">
      <c r="A539" s="312"/>
    </row>
    <row r="540" ht="12.75">
      <c r="A540" s="312"/>
    </row>
    <row r="541" ht="12.75">
      <c r="A541" s="312"/>
    </row>
    <row r="542" ht="12.75">
      <c r="A542" s="312"/>
    </row>
    <row r="543" ht="12.75">
      <c r="A543" s="312"/>
    </row>
    <row r="544" ht="12.75">
      <c r="A544" s="312"/>
    </row>
    <row r="545" ht="12.75">
      <c r="A545" s="312"/>
    </row>
    <row r="546" ht="12.75">
      <c r="A546" s="312"/>
    </row>
    <row r="547" ht="12.75">
      <c r="A547" s="312"/>
    </row>
    <row r="548" ht="12.75">
      <c r="A548" s="312"/>
    </row>
    <row r="549" ht="12.75">
      <c r="A549" s="312"/>
    </row>
    <row r="550" ht="12.75">
      <c r="A550" s="312"/>
    </row>
    <row r="551" ht="12.75">
      <c r="A551" s="312"/>
    </row>
    <row r="552" ht="12.75">
      <c r="A552" s="312"/>
    </row>
    <row r="553" ht="12.75">
      <c r="A553" s="312"/>
    </row>
    <row r="554" ht="12.75">
      <c r="A554" s="312"/>
    </row>
    <row r="555" ht="12.75">
      <c r="A555" s="312"/>
    </row>
    <row r="556" ht="12.75">
      <c r="A556" s="312"/>
    </row>
    <row r="557" ht="12.75">
      <c r="A557" s="312"/>
    </row>
    <row r="558" ht="12.75">
      <c r="A558" s="312"/>
    </row>
    <row r="559" ht="12.75">
      <c r="A559" s="312"/>
    </row>
    <row r="560" ht="12.75">
      <c r="A560" s="312"/>
    </row>
    <row r="561" ht="12.75">
      <c r="A561" s="312"/>
    </row>
    <row r="562" ht="12.75">
      <c r="A562" s="312"/>
    </row>
    <row r="563" ht="12.75">
      <c r="A563" s="312"/>
    </row>
    <row r="564" ht="12.75">
      <c r="A564" s="312"/>
    </row>
    <row r="565" ht="12.75">
      <c r="A565" s="312"/>
    </row>
    <row r="566" ht="12.75">
      <c r="A566" s="312"/>
    </row>
    <row r="567" ht="12.75">
      <c r="A567" s="312"/>
    </row>
    <row r="568" ht="12.75">
      <c r="A568" s="312"/>
    </row>
    <row r="569" ht="12.75">
      <c r="A569" s="312"/>
    </row>
    <row r="570" ht="12.75">
      <c r="A570" s="312"/>
    </row>
    <row r="571" ht="12.75">
      <c r="A571" s="312"/>
    </row>
    <row r="572" ht="12.75">
      <c r="A572" s="312"/>
    </row>
    <row r="573" ht="12.75">
      <c r="A573" s="312"/>
    </row>
    <row r="574" ht="12.75">
      <c r="A574" s="312"/>
    </row>
    <row r="575" ht="12.75">
      <c r="A575" s="312"/>
    </row>
    <row r="576" ht="12.75">
      <c r="A576" s="312"/>
    </row>
    <row r="577" ht="12.75">
      <c r="A577" s="312"/>
    </row>
    <row r="578" ht="12.75">
      <c r="A578" s="312"/>
    </row>
    <row r="579" ht="12.75">
      <c r="A579" s="312"/>
    </row>
    <row r="580" ht="12.75">
      <c r="A580" s="312"/>
    </row>
    <row r="581" ht="12.75">
      <c r="A581" s="312"/>
    </row>
    <row r="582" ht="12.75">
      <c r="A582" s="312"/>
    </row>
    <row r="583" ht="12.75">
      <c r="A583" s="312"/>
    </row>
    <row r="584" ht="12.75">
      <c r="A584" s="312"/>
    </row>
    <row r="585" ht="12.75">
      <c r="A585" s="312"/>
    </row>
    <row r="586" ht="12.75">
      <c r="A586" s="312"/>
    </row>
    <row r="587" ht="12.75">
      <c r="A587" s="312"/>
    </row>
    <row r="588" ht="12.75">
      <c r="A588" s="312"/>
    </row>
    <row r="589" ht="12.75">
      <c r="A589" s="312"/>
    </row>
    <row r="590" ht="12.75">
      <c r="A590" s="312"/>
    </row>
    <row r="591" ht="12.75">
      <c r="A591" s="312"/>
    </row>
    <row r="592" ht="12.75">
      <c r="A592" s="312"/>
    </row>
    <row r="593" ht="12.75">
      <c r="A593" s="312"/>
    </row>
    <row r="594" ht="12.75">
      <c r="A594" s="312"/>
    </row>
    <row r="595" ht="12.75">
      <c r="A595" s="312"/>
    </row>
    <row r="596" ht="12.75">
      <c r="A596" s="312"/>
    </row>
    <row r="597" ht="12.75">
      <c r="A597" s="312"/>
    </row>
    <row r="598" ht="12.75">
      <c r="A598" s="312"/>
    </row>
    <row r="599" ht="12.75">
      <c r="A599" s="312"/>
    </row>
    <row r="600" ht="12.75">
      <c r="A600" s="312"/>
    </row>
    <row r="601" ht="12.75">
      <c r="A601" s="312"/>
    </row>
    <row r="602" ht="12.75">
      <c r="A602" s="312"/>
    </row>
    <row r="603" ht="12.75">
      <c r="A603" s="312"/>
    </row>
    <row r="604" ht="12.75">
      <c r="A604" s="312"/>
    </row>
    <row r="605" ht="12.75">
      <c r="A605" s="312"/>
    </row>
    <row r="606" ht="12.75">
      <c r="A606" s="312"/>
    </row>
    <row r="607" ht="12.75">
      <c r="A607" s="312"/>
    </row>
    <row r="608" ht="12.75">
      <c r="A608" s="312"/>
    </row>
    <row r="609" ht="12.75">
      <c r="A609" s="312"/>
    </row>
    <row r="610" ht="12.75">
      <c r="A610" s="312"/>
    </row>
    <row r="611" ht="12.75">
      <c r="A611" s="312"/>
    </row>
    <row r="612" ht="12.75">
      <c r="A612" s="312"/>
    </row>
    <row r="613" ht="12.75">
      <c r="A613" s="312"/>
    </row>
    <row r="614" ht="12.75">
      <c r="A614" s="312"/>
    </row>
    <row r="615" ht="12.75">
      <c r="A615" s="312"/>
    </row>
    <row r="616" ht="12.75">
      <c r="A616" s="312"/>
    </row>
    <row r="617" ht="12.75">
      <c r="A617" s="312"/>
    </row>
    <row r="618" ht="12.75">
      <c r="A618" s="312"/>
    </row>
    <row r="619" ht="12.75">
      <c r="A619" s="312"/>
    </row>
    <row r="620" ht="12.75">
      <c r="A620" s="312"/>
    </row>
    <row r="621" ht="12.75">
      <c r="A621" s="312"/>
    </row>
    <row r="622" ht="12.75">
      <c r="A622" s="312"/>
    </row>
    <row r="623" ht="12.75">
      <c r="A623" s="312"/>
    </row>
    <row r="624" ht="12.75">
      <c r="A624" s="312"/>
    </row>
    <row r="625" ht="12.75">
      <c r="A625" s="312"/>
    </row>
    <row r="626" ht="12.75">
      <c r="A626" s="312"/>
    </row>
    <row r="627" ht="12.75">
      <c r="A627" s="312"/>
    </row>
    <row r="628" ht="12.75">
      <c r="A628" s="312"/>
    </row>
    <row r="629" ht="12.75">
      <c r="A629" s="312"/>
    </row>
    <row r="630" ht="12.75">
      <c r="A630" s="312"/>
    </row>
    <row r="631" ht="12.75">
      <c r="A631" s="312"/>
    </row>
    <row r="632" ht="12.75">
      <c r="A632" s="312"/>
    </row>
    <row r="633" ht="12.75">
      <c r="A633" s="312"/>
    </row>
    <row r="634" ht="12.75">
      <c r="A634" s="312"/>
    </row>
    <row r="635" ht="12.75">
      <c r="A635" s="312"/>
    </row>
    <row r="636" ht="12.75">
      <c r="A636" s="312"/>
    </row>
    <row r="637" ht="12.75">
      <c r="A637" s="312"/>
    </row>
    <row r="638" ht="12.75">
      <c r="A638" s="312"/>
    </row>
    <row r="639" ht="12.75">
      <c r="A639" s="312"/>
    </row>
    <row r="640" ht="12.75">
      <c r="A640" s="312"/>
    </row>
    <row r="641" ht="12.75">
      <c r="A641" s="312"/>
    </row>
    <row r="642" ht="12.75">
      <c r="A642" s="312"/>
    </row>
    <row r="643" ht="12.75">
      <c r="A643" s="312"/>
    </row>
    <row r="644" ht="12.75">
      <c r="A644" s="312"/>
    </row>
    <row r="645" ht="12.75">
      <c r="A645" s="312"/>
    </row>
    <row r="646" ht="12.75">
      <c r="A646" s="312"/>
    </row>
    <row r="647" ht="12.75">
      <c r="A647" s="312"/>
    </row>
    <row r="648" ht="12.75">
      <c r="A648" s="312"/>
    </row>
    <row r="649" ht="12.75">
      <c r="A649" s="312"/>
    </row>
    <row r="650" ht="12.75">
      <c r="A650" s="312"/>
    </row>
    <row r="651" ht="12.75">
      <c r="A651" s="312"/>
    </row>
    <row r="652" ht="12.75">
      <c r="A652" s="312"/>
    </row>
    <row r="653" ht="12.75">
      <c r="A653" s="312"/>
    </row>
    <row r="654" ht="12.75">
      <c r="A654" s="312"/>
    </row>
    <row r="655" ht="12.75">
      <c r="A655" s="312"/>
    </row>
    <row r="656" ht="12.75">
      <c r="A656" s="312"/>
    </row>
    <row r="657" ht="12.75">
      <c r="A657" s="312"/>
    </row>
    <row r="658" ht="12.75">
      <c r="A658" s="312"/>
    </row>
    <row r="659" ht="12.75">
      <c r="A659" s="312"/>
    </row>
    <row r="660" ht="12.75">
      <c r="A660" s="312"/>
    </row>
    <row r="661" ht="12.75">
      <c r="A661" s="312"/>
    </row>
    <row r="662" ht="12.75">
      <c r="A662" s="312"/>
    </row>
    <row r="663" ht="12.75">
      <c r="A663" s="312"/>
    </row>
    <row r="664" ht="12.75">
      <c r="A664" s="312"/>
    </row>
    <row r="665" ht="12.75">
      <c r="A665" s="312"/>
    </row>
    <row r="666" ht="12.75">
      <c r="A666" s="312"/>
    </row>
    <row r="667" ht="12.75">
      <c r="A667" s="312"/>
    </row>
    <row r="668" ht="12.75">
      <c r="A668" s="312"/>
    </row>
    <row r="669" ht="12.75">
      <c r="A669" s="312"/>
    </row>
    <row r="670" ht="12.75">
      <c r="A670" s="312"/>
    </row>
    <row r="671" ht="12.75">
      <c r="A671" s="312"/>
    </row>
    <row r="672" ht="12.75">
      <c r="A672" s="312"/>
    </row>
    <row r="673" ht="12.75">
      <c r="A673" s="312"/>
    </row>
    <row r="674" ht="12.75">
      <c r="A674" s="312"/>
    </row>
    <row r="675" ht="12.75">
      <c r="A675" s="312"/>
    </row>
    <row r="676" ht="12.75">
      <c r="A676" s="312"/>
    </row>
    <row r="677" ht="12.75">
      <c r="A677" s="312"/>
    </row>
    <row r="678" ht="12.75">
      <c r="A678" s="312"/>
    </row>
    <row r="679" ht="12.75">
      <c r="A679" s="312"/>
    </row>
    <row r="680" ht="12.75">
      <c r="A680" s="312"/>
    </row>
    <row r="681" ht="12.75">
      <c r="A681" s="312"/>
    </row>
    <row r="682" ht="12.75">
      <c r="A682" s="312"/>
    </row>
    <row r="683" ht="12.75">
      <c r="A683" s="312"/>
    </row>
    <row r="684" ht="12.75">
      <c r="A684" s="312"/>
    </row>
    <row r="685" ht="12.75">
      <c r="A685" s="312"/>
    </row>
    <row r="686" ht="12.75">
      <c r="A686" s="312"/>
    </row>
    <row r="687" ht="12.75">
      <c r="A687" s="312"/>
    </row>
    <row r="688" ht="12.75">
      <c r="A688" s="312"/>
    </row>
    <row r="689" ht="12.75">
      <c r="A689" s="312"/>
    </row>
    <row r="690" ht="12.75">
      <c r="A690" s="312"/>
    </row>
    <row r="691" ht="12.75">
      <c r="A691" s="312"/>
    </row>
    <row r="692" ht="12.75">
      <c r="A692" s="312"/>
    </row>
    <row r="693" ht="12.75">
      <c r="A693" s="312"/>
    </row>
    <row r="694" ht="12.75">
      <c r="A694" s="312"/>
    </row>
    <row r="695" ht="12.75">
      <c r="A695" s="312"/>
    </row>
    <row r="696" ht="12.75">
      <c r="A696" s="312"/>
    </row>
    <row r="697" ht="12.75">
      <c r="A697" s="312"/>
    </row>
    <row r="698" ht="12.75">
      <c r="A698" s="312"/>
    </row>
    <row r="699" ht="12.75">
      <c r="A699" s="312"/>
    </row>
    <row r="700" ht="12.75">
      <c r="A700" s="312"/>
    </row>
    <row r="701" ht="12.75">
      <c r="A701" s="312"/>
    </row>
    <row r="702" ht="12.75">
      <c r="A702" s="312"/>
    </row>
    <row r="703" ht="12.75">
      <c r="A703" s="312"/>
    </row>
    <row r="704" ht="12.75">
      <c r="A704" s="312"/>
    </row>
    <row r="705" ht="12.75">
      <c r="A705" s="312"/>
    </row>
    <row r="706" ht="12.75">
      <c r="A706" s="312"/>
    </row>
    <row r="707" ht="12.75">
      <c r="A707" s="312"/>
    </row>
    <row r="708" ht="12.75">
      <c r="A708" s="312"/>
    </row>
    <row r="709" ht="12.75">
      <c r="A709" s="312"/>
    </row>
    <row r="710" ht="12.75">
      <c r="A710" s="312"/>
    </row>
    <row r="711" ht="12.75">
      <c r="A711" s="312"/>
    </row>
    <row r="712" ht="12.75">
      <c r="A712" s="312"/>
    </row>
    <row r="713" ht="12.75">
      <c r="A713" s="312"/>
    </row>
    <row r="714" ht="12.75">
      <c r="A714" s="312"/>
    </row>
    <row r="715" ht="12.75">
      <c r="A715" s="312"/>
    </row>
    <row r="716" ht="12.75">
      <c r="A716" s="312"/>
    </row>
    <row r="717" ht="12.75">
      <c r="A717" s="312"/>
    </row>
    <row r="718" ht="12.75">
      <c r="A718" s="312"/>
    </row>
    <row r="719" ht="12.75">
      <c r="A719" s="312"/>
    </row>
    <row r="720" ht="12.75">
      <c r="A720" s="312"/>
    </row>
    <row r="721" ht="12.75">
      <c r="A721" s="312"/>
    </row>
    <row r="722" ht="12.75">
      <c r="A722" s="312"/>
    </row>
    <row r="723" ht="12.75">
      <c r="A723" s="312"/>
    </row>
    <row r="724" ht="12.75">
      <c r="A724" s="312"/>
    </row>
    <row r="725" ht="12.75">
      <c r="A725" s="312"/>
    </row>
    <row r="726" ht="12.75">
      <c r="A726" s="312"/>
    </row>
    <row r="727" ht="12.75">
      <c r="A727" s="312"/>
    </row>
    <row r="728" ht="12.75">
      <c r="A728" s="312"/>
    </row>
    <row r="729" ht="12.75">
      <c r="A729" s="312"/>
    </row>
    <row r="730" ht="12.75">
      <c r="A730" s="312"/>
    </row>
    <row r="731" ht="12.75">
      <c r="A731" s="312"/>
    </row>
    <row r="732" ht="12.75">
      <c r="A732" s="312"/>
    </row>
    <row r="733" ht="12.75">
      <c r="A733" s="312"/>
    </row>
    <row r="734" ht="12.75">
      <c r="A734" s="312"/>
    </row>
    <row r="735" ht="12.75">
      <c r="A735" s="312"/>
    </row>
    <row r="736" ht="12.75">
      <c r="A736" s="312"/>
    </row>
    <row r="737" ht="12.75">
      <c r="A737" s="312"/>
    </row>
    <row r="738" ht="12.75">
      <c r="A738" s="312"/>
    </row>
    <row r="739" ht="12.75">
      <c r="A739" s="312"/>
    </row>
    <row r="740" ht="12.75">
      <c r="A740" s="312"/>
    </row>
    <row r="741" ht="12.75">
      <c r="A741" s="312"/>
    </row>
    <row r="742" ht="12.75">
      <c r="A742" s="312"/>
    </row>
    <row r="743" ht="12.75">
      <c r="A743" s="312"/>
    </row>
    <row r="744" ht="12.75">
      <c r="A744" s="312"/>
    </row>
    <row r="745" ht="12.75">
      <c r="A745" s="312"/>
    </row>
    <row r="746" ht="12.75">
      <c r="A746" s="312"/>
    </row>
    <row r="747" ht="12.75">
      <c r="A747" s="312"/>
    </row>
    <row r="748" ht="12.75">
      <c r="A748" s="312"/>
    </row>
    <row r="749" ht="12.75">
      <c r="A749" s="312"/>
    </row>
    <row r="750" ht="12.75">
      <c r="A750" s="312"/>
    </row>
    <row r="751" ht="12.75">
      <c r="A751" s="312"/>
    </row>
    <row r="752" ht="12.75">
      <c r="A752" s="312"/>
    </row>
    <row r="753" ht="12.75">
      <c r="A753" s="312"/>
    </row>
    <row r="754" ht="12.75">
      <c r="A754" s="312"/>
    </row>
    <row r="755" ht="12.75">
      <c r="A755" s="312"/>
    </row>
    <row r="756" ht="12.75">
      <c r="A756" s="312"/>
    </row>
    <row r="757" ht="12.75">
      <c r="A757" s="312"/>
    </row>
    <row r="758" ht="12.75">
      <c r="A758" s="312"/>
    </row>
    <row r="759" ht="12.75">
      <c r="A759" s="312"/>
    </row>
    <row r="760" ht="12.75">
      <c r="A760" s="312"/>
    </row>
    <row r="761" ht="12.75">
      <c r="A761" s="312"/>
    </row>
    <row r="762" ht="12.75">
      <c r="A762" s="312"/>
    </row>
    <row r="763" ht="12.75">
      <c r="A763" s="312"/>
    </row>
    <row r="764" ht="12.75">
      <c r="A764" s="312"/>
    </row>
    <row r="765" ht="12.75">
      <c r="A765" s="312"/>
    </row>
    <row r="766" ht="12.75">
      <c r="A766" s="312"/>
    </row>
    <row r="767" ht="12.75">
      <c r="A767" s="312"/>
    </row>
    <row r="768" ht="12.75">
      <c r="A768" s="312"/>
    </row>
    <row r="769" ht="12.75">
      <c r="A769" s="312"/>
    </row>
    <row r="770" ht="12.75">
      <c r="A770" s="312"/>
    </row>
    <row r="771" ht="12.75">
      <c r="A771" s="312"/>
    </row>
    <row r="772" ht="12.75">
      <c r="A772" s="312"/>
    </row>
    <row r="773" ht="12.75">
      <c r="A773" s="312"/>
    </row>
    <row r="774" ht="12.75">
      <c r="A774" s="312"/>
    </row>
    <row r="775" ht="12.75">
      <c r="A775" s="312"/>
    </row>
    <row r="776" ht="12.75">
      <c r="A776" s="312"/>
    </row>
    <row r="777" ht="12.75">
      <c r="A777" s="312"/>
    </row>
    <row r="778" ht="12.75">
      <c r="A778" s="312"/>
    </row>
    <row r="779" ht="12.75">
      <c r="A779" s="312"/>
    </row>
    <row r="780" ht="12.75">
      <c r="A780" s="312"/>
    </row>
    <row r="781" ht="12.75">
      <c r="A781" s="312"/>
    </row>
    <row r="782" ht="12.75">
      <c r="A782" s="312"/>
    </row>
    <row r="783" ht="12.75">
      <c r="A783" s="312"/>
    </row>
    <row r="784" ht="12.75">
      <c r="A784" s="312"/>
    </row>
    <row r="785" ht="12.75">
      <c r="A785" s="312"/>
    </row>
    <row r="786" ht="12.75">
      <c r="A786" s="312"/>
    </row>
    <row r="787" ht="12.75">
      <c r="A787" s="312"/>
    </row>
    <row r="788" ht="12.75">
      <c r="A788" s="312"/>
    </row>
    <row r="789" ht="12.75">
      <c r="A789" s="312"/>
    </row>
    <row r="790" ht="12.75">
      <c r="A790" s="312"/>
    </row>
    <row r="791" ht="12.75">
      <c r="A791" s="312"/>
    </row>
    <row r="792" ht="12.75">
      <c r="A792" s="312"/>
    </row>
    <row r="793" ht="12.75">
      <c r="A793" s="312"/>
    </row>
    <row r="794" ht="12.75">
      <c r="A794" s="312"/>
    </row>
    <row r="795" ht="12.75">
      <c r="A795" s="312"/>
    </row>
    <row r="796" ht="12.75">
      <c r="A796" s="312"/>
    </row>
    <row r="797" ht="12.75">
      <c r="A797" s="312"/>
    </row>
    <row r="798" ht="12.75">
      <c r="A798" s="312"/>
    </row>
    <row r="799" ht="12.75">
      <c r="A799" s="312"/>
    </row>
    <row r="800" ht="12.75">
      <c r="A800" s="312"/>
    </row>
    <row r="801" ht="12.75">
      <c r="A801" s="312"/>
    </row>
    <row r="802" ht="12.75">
      <c r="A802" s="312"/>
    </row>
    <row r="803" ht="12.75">
      <c r="A803" s="312"/>
    </row>
    <row r="804" ht="12.75">
      <c r="A804" s="312"/>
    </row>
    <row r="805" ht="12.75">
      <c r="A805" s="312"/>
    </row>
    <row r="806" ht="12.75">
      <c r="A806" s="312"/>
    </row>
    <row r="807" ht="12.75">
      <c r="A807" s="312"/>
    </row>
    <row r="808" ht="12.75">
      <c r="A808" s="312"/>
    </row>
    <row r="809" ht="12.75">
      <c r="A809" s="312"/>
    </row>
    <row r="810" ht="12.75">
      <c r="A810" s="312"/>
    </row>
    <row r="811" ht="12.75">
      <c r="A811" s="312"/>
    </row>
    <row r="812" ht="12.75">
      <c r="A812" s="312"/>
    </row>
    <row r="813" ht="12.75">
      <c r="A813" s="312"/>
    </row>
    <row r="814" ht="12.75">
      <c r="A814" s="312"/>
    </row>
    <row r="815" ht="12.75">
      <c r="A815" s="312"/>
    </row>
    <row r="816" ht="12.75">
      <c r="A816" s="312"/>
    </row>
    <row r="817" ht="12.75">
      <c r="A817" s="312"/>
    </row>
    <row r="818" ht="12.75">
      <c r="A818" s="312"/>
    </row>
    <row r="819" ht="12.75">
      <c r="A819" s="312"/>
    </row>
    <row r="820" ht="12.75">
      <c r="A820" s="312"/>
    </row>
    <row r="821" ht="12.75">
      <c r="A821" s="312"/>
    </row>
    <row r="822" ht="12.75">
      <c r="A822" s="312"/>
    </row>
    <row r="823" ht="12.75">
      <c r="A823" s="312"/>
    </row>
    <row r="824" ht="12.75">
      <c r="A824" s="312"/>
    </row>
    <row r="825" ht="12.75">
      <c r="A825" s="312"/>
    </row>
    <row r="826" ht="12.75">
      <c r="A826" s="312"/>
    </row>
    <row r="827" ht="12.75">
      <c r="A827" s="312"/>
    </row>
    <row r="828" ht="12.75">
      <c r="A828" s="312"/>
    </row>
    <row r="829" ht="12.75">
      <c r="A829" s="312"/>
    </row>
    <row r="830" ht="12.75">
      <c r="A830" s="312"/>
    </row>
    <row r="831" ht="12.75">
      <c r="A831" s="312"/>
    </row>
    <row r="832" ht="12.75">
      <c r="A832" s="312"/>
    </row>
    <row r="833" ht="12.75">
      <c r="A833" s="312"/>
    </row>
    <row r="834" ht="12.75">
      <c r="A834" s="312"/>
    </row>
    <row r="835" ht="12.75">
      <c r="A835" s="312"/>
    </row>
    <row r="836" ht="12.75">
      <c r="A836" s="312"/>
    </row>
    <row r="837" ht="12.75">
      <c r="A837" s="312"/>
    </row>
    <row r="838" ht="12.75">
      <c r="A838" s="312"/>
    </row>
    <row r="839" ht="12.75">
      <c r="A839" s="312"/>
    </row>
    <row r="840" ht="12.75">
      <c r="A840" s="312"/>
    </row>
    <row r="841" ht="12.75">
      <c r="A841" s="312"/>
    </row>
    <row r="842" ht="12.75">
      <c r="A842" s="312"/>
    </row>
    <row r="843" ht="12.75">
      <c r="A843" s="312"/>
    </row>
    <row r="844" ht="12.75">
      <c r="A844" s="312"/>
    </row>
    <row r="845" ht="12.75">
      <c r="A845" s="312"/>
    </row>
    <row r="846" ht="12.75">
      <c r="A846" s="312"/>
    </row>
    <row r="847" ht="12.75">
      <c r="A847" s="312"/>
    </row>
    <row r="848" ht="12.75">
      <c r="A848" s="312"/>
    </row>
    <row r="849" ht="12.75">
      <c r="A849" s="312"/>
    </row>
    <row r="850" ht="12.75">
      <c r="A850" s="312"/>
    </row>
    <row r="851" ht="12.75">
      <c r="A851" s="312"/>
    </row>
    <row r="852" ht="12.75">
      <c r="A852" s="312"/>
    </row>
    <row r="853" ht="12.75">
      <c r="A853" s="312"/>
    </row>
    <row r="854" ht="12.75">
      <c r="A854" s="312"/>
    </row>
    <row r="855" ht="12.75">
      <c r="A855" s="312"/>
    </row>
    <row r="856" ht="12.75">
      <c r="A856" s="312"/>
    </row>
    <row r="857" ht="12.75">
      <c r="A857" s="312"/>
    </row>
    <row r="858" ht="12.75">
      <c r="A858" s="312"/>
    </row>
    <row r="859" ht="12.75">
      <c r="A859" s="312"/>
    </row>
    <row r="860" ht="12.75">
      <c r="A860" s="312"/>
    </row>
    <row r="861" ht="12.75">
      <c r="A861" s="312"/>
    </row>
    <row r="862" ht="12.75">
      <c r="A862" s="312"/>
    </row>
    <row r="863" ht="12.75">
      <c r="A863" s="312"/>
    </row>
    <row r="864" ht="12.75">
      <c r="A864" s="312"/>
    </row>
    <row r="865" ht="12.75">
      <c r="A865" s="312"/>
    </row>
    <row r="866" ht="12.75">
      <c r="A866" s="312"/>
    </row>
    <row r="867" ht="12.75">
      <c r="A867" s="312"/>
    </row>
    <row r="868" ht="12.75">
      <c r="A868" s="312"/>
    </row>
    <row r="869" ht="12.75">
      <c r="A869" s="312"/>
    </row>
    <row r="870" ht="12.75">
      <c r="A870" s="312"/>
    </row>
    <row r="871" ht="12.75">
      <c r="A871" s="312"/>
    </row>
    <row r="872" ht="12.75">
      <c r="A872" s="312"/>
    </row>
    <row r="873" ht="12.75">
      <c r="A873" s="312"/>
    </row>
    <row r="874" ht="12.75">
      <c r="A874" s="312"/>
    </row>
    <row r="875" ht="12.75">
      <c r="A875" s="312"/>
    </row>
    <row r="876" ht="12.75">
      <c r="A876" s="312"/>
    </row>
    <row r="877" ht="12.75">
      <c r="A877" s="312"/>
    </row>
    <row r="878" ht="12.75">
      <c r="A878" s="312"/>
    </row>
    <row r="879" ht="12.75">
      <c r="A879" s="312"/>
    </row>
    <row r="880" ht="12.75">
      <c r="A880" s="312"/>
    </row>
    <row r="881" ht="12.75">
      <c r="A881" s="312"/>
    </row>
    <row r="882" ht="12.75">
      <c r="A882" s="312"/>
    </row>
    <row r="883" ht="12.75">
      <c r="A883" s="312"/>
    </row>
    <row r="884" ht="12.75">
      <c r="A884" s="312"/>
    </row>
    <row r="885" ht="12.75">
      <c r="A885" s="312"/>
    </row>
    <row r="886" ht="12.75">
      <c r="A886" s="312"/>
    </row>
    <row r="887" ht="12.75">
      <c r="A887" s="312"/>
    </row>
    <row r="888" ht="12.75">
      <c r="A888" s="312"/>
    </row>
    <row r="889" ht="12.75">
      <c r="A889" s="312"/>
    </row>
    <row r="890" ht="12.75">
      <c r="A890" s="312"/>
    </row>
    <row r="891" ht="12.75">
      <c r="A891" s="312"/>
    </row>
    <row r="892" ht="12.75">
      <c r="A892" s="312"/>
    </row>
    <row r="893" ht="12.75">
      <c r="A893" s="312"/>
    </row>
    <row r="894" ht="12.75">
      <c r="A894" s="312"/>
    </row>
    <row r="895" ht="12.75">
      <c r="A895" s="312"/>
    </row>
    <row r="896" ht="12.75">
      <c r="A896" s="312"/>
    </row>
    <row r="897" ht="12.75">
      <c r="A897" s="312"/>
    </row>
    <row r="898" ht="12.75">
      <c r="A898" s="312"/>
    </row>
    <row r="899" ht="12.75">
      <c r="A899" s="312"/>
    </row>
    <row r="900" ht="12.75">
      <c r="A900" s="312"/>
    </row>
    <row r="901" ht="12.75">
      <c r="A901" s="312"/>
    </row>
    <row r="902" ht="12.75">
      <c r="A902" s="312"/>
    </row>
    <row r="903" ht="12.75">
      <c r="A903" s="312"/>
    </row>
    <row r="904" ht="12.75">
      <c r="A904" s="312"/>
    </row>
    <row r="905" ht="12.75">
      <c r="A905" s="312"/>
    </row>
    <row r="906" ht="12.75">
      <c r="A906" s="312"/>
    </row>
    <row r="907" ht="12.75">
      <c r="A907" s="312"/>
    </row>
    <row r="908" ht="12.75">
      <c r="A908" s="312"/>
    </row>
    <row r="909" ht="12.75">
      <c r="A909" s="312"/>
    </row>
    <row r="910" ht="12.75">
      <c r="A910" s="312"/>
    </row>
    <row r="911" ht="12.75">
      <c r="A911" s="312"/>
    </row>
    <row r="912" ht="12.75">
      <c r="A912" s="312"/>
    </row>
    <row r="913" ht="12.75">
      <c r="A913" s="312"/>
    </row>
    <row r="914" ht="12.75">
      <c r="A914" s="312"/>
    </row>
    <row r="915" ht="12.75">
      <c r="A915" s="312"/>
    </row>
    <row r="916" ht="12.75">
      <c r="A916" s="312"/>
    </row>
    <row r="917" ht="12.75">
      <c r="A917" s="312"/>
    </row>
    <row r="918" ht="12.75">
      <c r="A918" s="312"/>
    </row>
    <row r="919" ht="12.75">
      <c r="A919" s="312"/>
    </row>
    <row r="920" ht="12.75">
      <c r="A920" s="312"/>
    </row>
    <row r="921" ht="12.75">
      <c r="A921" s="312"/>
    </row>
    <row r="922" ht="12.75">
      <c r="A922" s="312"/>
    </row>
    <row r="923" ht="12.75">
      <c r="A923" s="312"/>
    </row>
    <row r="924" ht="12.75">
      <c r="A924" s="312"/>
    </row>
    <row r="925" ht="12.75">
      <c r="A925" s="312"/>
    </row>
    <row r="926" ht="12.75">
      <c r="A926" s="312"/>
    </row>
    <row r="927" ht="12.75">
      <c r="A927" s="312"/>
    </row>
    <row r="928" ht="12.75">
      <c r="A928" s="312"/>
    </row>
  </sheetData>
  <mergeCells count="9">
    <mergeCell ref="C2:E2"/>
    <mergeCell ref="C3:E3"/>
    <mergeCell ref="A32:B32"/>
    <mergeCell ref="A33:B33"/>
    <mergeCell ref="A31:B31"/>
    <mergeCell ref="A5:E5"/>
    <mergeCell ref="D31:E31"/>
    <mergeCell ref="D32:E32"/>
    <mergeCell ref="D33:E33"/>
  </mergeCells>
  <printOptions/>
  <pageMargins left="0.73" right="0.2" top="0.69" bottom="0.17" header="0.17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kab208ud</cp:lastModifiedBy>
  <cp:lastPrinted>2010-06-21T08:02:45Z</cp:lastPrinted>
  <dcterms:created xsi:type="dcterms:W3CDTF">2007-10-12T07:56:09Z</dcterms:created>
  <dcterms:modified xsi:type="dcterms:W3CDTF">2010-06-23T04:08:32Z</dcterms:modified>
  <cp:category/>
  <cp:version/>
  <cp:contentType/>
  <cp:contentStatus/>
</cp:coreProperties>
</file>